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06" windowWidth="11355" windowHeight="6810" tabRatio="673" firstSheet="2" activeTab="2"/>
  </bookViews>
  <sheets>
    <sheet name="Sheet2 (2)" sheetId="1" state="hidden" r:id="rId1"/>
    <sheet name="Sheet2" sheetId="2" state="hidden" r:id="rId2"/>
    <sheet name="my" sheetId="3" r:id="rId3"/>
    <sheet name="Pension" sheetId="4" r:id="rId4"/>
    <sheet name="Sheet1" sheetId="5" state="hidden" r:id="rId5"/>
    <sheet name="Age calculations (2)" sheetId="6" state="hidden" r:id="rId6"/>
  </sheets>
  <externalReferences>
    <externalReference r:id="rId9"/>
    <externalReference r:id="rId10"/>
  </externalReferences>
  <definedNames>
    <definedName name="Date">'my'!$B$70:$AG$215</definedName>
    <definedName name="_xlnm.Print_Area" localSheetId="2">'my'!$A$1:$J$46</definedName>
    <definedName name="_xlnm.Print_Area" localSheetId="3">'Pension'!$A$1:$I$929</definedName>
  </definedNames>
  <calcPr fullCalcOnLoad="1"/>
</workbook>
</file>

<file path=xl/comments6.xml><?xml version="1.0" encoding="utf-8"?>
<comments xmlns="http://schemas.openxmlformats.org/spreadsheetml/2006/main">
  <authors>
    <author>K.P.N.RAO</author>
  </authors>
  <commentList>
    <comment ref="A3" authorId="0">
      <text>
        <r>
          <rPr>
            <b/>
            <sz val="14"/>
            <color indexed="10"/>
            <rFont val="Tahoma"/>
            <family val="2"/>
          </rPr>
          <t>DO NOT CHANGE THESE CELLS !!</t>
        </r>
      </text>
    </comment>
  </commentList>
</comments>
</file>

<file path=xl/sharedStrings.xml><?xml version="1.0" encoding="utf-8"?>
<sst xmlns="http://schemas.openxmlformats.org/spreadsheetml/2006/main" count="1029" uniqueCount="737">
  <si>
    <t>DATE OF RETIREMENT</t>
  </si>
  <si>
    <t>Sl.No.</t>
  </si>
  <si>
    <t xml:space="preserve">Name </t>
  </si>
  <si>
    <t>1)</t>
  </si>
  <si>
    <t>2)</t>
  </si>
  <si>
    <t>FORM OF APPLICATION FOR SERVICE PENSION / FAMILY PENSION</t>
  </si>
  <si>
    <t>RETIREMENT GRATUITY / SERVICE GRATUITY / COMMUTATION</t>
  </si>
  <si>
    <t>( To be furnished in duplicate )</t>
  </si>
  <si>
    <t>PART - I :  Information to be furnished by Government Servant / Applicant</t>
  </si>
  <si>
    <t>( The Pension Sanctioning Authority shall forward the application duly processed to the</t>
  </si>
  <si>
    <t>A.G.( A &amp; E ) / L.F. Authority within a period of 30 days )</t>
  </si>
  <si>
    <t>1.     a) Name of the Government Servant</t>
  </si>
  <si>
    <t xml:space="preserve">        b) Post held</t>
  </si>
  <si>
    <t>2.     Name of the applicant</t>
  </si>
  <si>
    <t>3.     Permanent Address</t>
  </si>
  <si>
    <t>4.     Address after retirement</t>
  </si>
  <si>
    <t>5.     Commutation of Pension</t>
  </si>
  <si>
    <t xml:space="preserve">      a) Whether willing to commute 1/3 rd or</t>
  </si>
  <si>
    <t xml:space="preserve">          40% of monthly pension subject to AP</t>
  </si>
  <si>
    <t xml:space="preserve">          Civil Pension (Commutation) Rules,1944</t>
  </si>
  <si>
    <t xml:space="preserve">       b) If the answer is 'NO', specify the </t>
  </si>
  <si>
    <t xml:space="preserve">           fraction less than 1/3 rd</t>
  </si>
  <si>
    <t>6.    a) Name of the Pension Disbursing</t>
  </si>
  <si>
    <t xml:space="preserve">           Authority</t>
  </si>
  <si>
    <t xml:space="preserve">       b) Name of the bank paying from where</t>
  </si>
  <si>
    <t xml:space="preserve">           Pension Payment is desired by the</t>
  </si>
  <si>
    <t xml:space="preserve">           Pensioner/Family Pensioner/Gratuitant</t>
  </si>
  <si>
    <t>S.B.Account Number</t>
  </si>
  <si>
    <r>
      <t xml:space="preserve">YES / </t>
    </r>
    <r>
      <rPr>
        <strike/>
        <sz val="11"/>
        <rFont val="Arial"/>
        <family val="2"/>
      </rPr>
      <t>NO</t>
    </r>
  </si>
  <si>
    <t>Willing 40% to commute, i.e.,</t>
  </si>
  <si>
    <t>Rs.</t>
  </si>
  <si>
    <t>7.    List of Family Members</t>
  </si>
  <si>
    <t>a)</t>
  </si>
  <si>
    <t>b)</t>
  </si>
  <si>
    <t>c)</t>
  </si>
  <si>
    <t>d)</t>
  </si>
  <si>
    <t>Marital / Employment status of the children of the applicant/ deceased Govt.Servant</t>
  </si>
  <si>
    <t>Name of the Family member</t>
  </si>
  <si>
    <t>Date of Birth</t>
  </si>
  <si>
    <t>Relationship with the Government Servant</t>
  </si>
  <si>
    <t>Instructions:</t>
  </si>
  <si>
    <t>1.     The Government servant is instructed to fill up the proforma very carefully as the data</t>
  </si>
  <si>
    <t xml:space="preserve">         furnished is vital for sanction of family pension. He/She may note that alterations of</t>
  </si>
  <si>
    <t xml:space="preserve">         the data furnished at a later date is not permissible.</t>
  </si>
  <si>
    <t>2.     The "family" for the purpose mean "wife" or "husband" as the case may be, "son" and</t>
  </si>
  <si>
    <t xml:space="preserve">         "Unmarried daughters" as laid down in Rule 50(12)(for Family Pension) and Rule 46</t>
  </si>
  <si>
    <t xml:space="preserve">         (5)(for Gratuity) of A.P.Revised Pension Rules, 1980.</t>
  </si>
  <si>
    <t>3.      In case of death while in service of the Government Servant, the answer "Married" in</t>
  </si>
  <si>
    <t xml:space="preserve">         case of daughter will be understood that the daughter is already marriedas on the </t>
  </si>
  <si>
    <t xml:space="preserve">         date of death of the Government Servant.</t>
  </si>
  <si>
    <t>DECLARATION</t>
  </si>
  <si>
    <t>1.     I undertake to refund the amount of Pension, Gratuity and Commutation, if it is found</t>
  </si>
  <si>
    <t xml:space="preserve">        subsequently to be excess of the amount to which I was entitled under the Rules.</t>
  </si>
  <si>
    <t xml:space="preserve">2.     I solemnly affirm that the particulars given by me in Part-I at item 7 are correct and </t>
  </si>
  <si>
    <t xml:space="preserve">        true to the best of my knowledge. If found false in future, I am liable for suitable action</t>
  </si>
  <si>
    <t xml:space="preserve">        as may be taken by the Government.</t>
  </si>
  <si>
    <t>3.     The particulars given above are correct and true to the best of my knowledge. If found</t>
  </si>
  <si>
    <t xml:space="preserve">         false in future I may be liable for any action that may be taken by the Government.</t>
  </si>
  <si>
    <t>Place:</t>
  </si>
  <si>
    <t>Date:</t>
  </si>
  <si>
    <t xml:space="preserve">Signature of the </t>
  </si>
  <si>
    <t>Government Servant / Applicant</t>
  </si>
  <si>
    <t>TO BE FILLED IN BY THE HEAD OF THE OFFICE</t>
  </si>
  <si>
    <t xml:space="preserve">        ( date to be recorded )</t>
  </si>
  <si>
    <t>2.     Certified that the person / persons mentioned by the Government servant / Applicant</t>
  </si>
  <si>
    <t xml:space="preserve">         in item 7 of Part - I are legally entitled to receive the pension/ share in gratuity.</t>
  </si>
  <si>
    <t>3.     GUARDIANSHIP CERTIFICATE: ( To be filled in wherever necessary )</t>
  </si>
  <si>
    <t>This is to certify that the following minors of the deceased Government Servant</t>
  </si>
  <si>
    <t>Late. Sri / Smt.</t>
  </si>
  <si>
    <t>is / are under the guardian-</t>
  </si>
  <si>
    <t>ship of Sri / Smt.</t>
  </si>
  <si>
    <t xml:space="preserve">3) </t>
  </si>
  <si>
    <t>Signature of the Head of the Office</t>
  </si>
  <si>
    <t>Office Seal:</t>
  </si>
  <si>
    <r>
      <t>PART - II ( A )</t>
    </r>
    <r>
      <rPr>
        <b/>
        <sz val="12"/>
        <rFont val="Arial"/>
        <family val="2"/>
      </rPr>
      <t xml:space="preserve"> :  </t>
    </r>
    <r>
      <rPr>
        <sz val="12"/>
        <rFont val="Arial"/>
        <family val="2"/>
      </rPr>
      <t>Information to be filled up by the Pension Sanctioning Authority</t>
    </r>
  </si>
  <si>
    <t xml:space="preserve">1.     Name of the Government Servant and </t>
  </si>
  <si>
    <t xml:space="preserve">        Post held</t>
  </si>
  <si>
    <t>2.     Father's Name / Husband's Name</t>
  </si>
  <si>
    <t>3.     Name of the Applicant</t>
  </si>
  <si>
    <r>
      <t xml:space="preserve">        ( </t>
    </r>
    <r>
      <rPr>
        <sz val="10"/>
        <rFont val="Arial"/>
        <family val="2"/>
      </rPr>
      <t>In case of death of Government servant )</t>
    </r>
  </si>
  <si>
    <t>4.     Date of Birth of the Govt.Servant</t>
  </si>
  <si>
    <t>5.     Date of entering in to service</t>
  </si>
  <si>
    <t xml:space="preserve">7.     Designation and office from which the </t>
  </si>
  <si>
    <t xml:space="preserve">        Govt.Servant retires/retired/died</t>
  </si>
  <si>
    <r>
      <t>8.     The rule applicable</t>
    </r>
    <r>
      <rPr>
        <b/>
        <sz val="11"/>
        <rFont val="Arial"/>
        <family val="2"/>
      </rPr>
      <t>:</t>
    </r>
  </si>
  <si>
    <r>
      <t xml:space="preserve">Rule 33 </t>
    </r>
    <r>
      <rPr>
        <sz val="10"/>
        <rFont val="Arial"/>
        <family val="2"/>
      </rPr>
      <t>Superannuation Pension (Rule 42)</t>
    </r>
  </si>
  <si>
    <t>Rule 34 Retiring Pesion (Rule 43/44)</t>
  </si>
  <si>
    <t>Rule 35 Pension on absorption under</t>
  </si>
  <si>
    <t>a corporation</t>
  </si>
  <si>
    <t>Rule 37 Invalid Pension</t>
  </si>
  <si>
    <t>Rule 38 Compensation Pension</t>
  </si>
  <si>
    <t>Rule 39 Compulsory Retirement Pension</t>
  </si>
  <si>
    <t>Rule 40 Compassionate Retirement</t>
  </si>
  <si>
    <t>Pension</t>
  </si>
  <si>
    <t>years of qualifying service</t>
  </si>
  <si>
    <t>Rule 43 Retirement on completion of 20</t>
  </si>
  <si>
    <t>Rule 44 Retirement on completion of 33</t>
  </si>
  <si>
    <t>Rule 46 Retirement Gratuity</t>
  </si>
  <si>
    <t xml:space="preserve">    a) The relevant Rule under the A.P.Revised</t>
  </si>
  <si>
    <t xml:space="preserve">         Pension Rules, 1980 applicable ( tick the</t>
  </si>
  <si>
    <t xml:space="preserve">         rule numbers applicable and strike out </t>
  </si>
  <si>
    <t xml:space="preserve">         the rest )</t>
  </si>
  <si>
    <t xml:space="preserve">   b) Whether ANTICIPATORY PENSION is</t>
  </si>
  <si>
    <t xml:space="preserve">        being sanctioned in terms of Rule 51 ?</t>
  </si>
  <si>
    <r>
      <t>YES</t>
    </r>
    <r>
      <rPr>
        <sz val="11"/>
        <rFont val="Arial"/>
        <family val="2"/>
      </rPr>
      <t xml:space="preserve"> / NO</t>
    </r>
  </si>
  <si>
    <r>
      <t xml:space="preserve">6.     Date of Retirement / </t>
    </r>
    <r>
      <rPr>
        <strike/>
        <sz val="11"/>
        <rFont val="Arial"/>
        <family val="2"/>
      </rPr>
      <t>Death</t>
    </r>
  </si>
  <si>
    <t xml:space="preserve">   c) Whether PROVISIONAL PENSION is being</t>
  </si>
  <si>
    <t xml:space="preserve">        sanctioned in terms of Rule 9(4) read with</t>
  </si>
  <si>
    <t xml:space="preserve">        Rule 52 ?</t>
  </si>
  <si>
    <t xml:space="preserve">   d) Any other Rule applicable</t>
  </si>
  <si>
    <t>9.     TOTAL SERVICE ( 6 - 5 )</t>
  </si>
  <si>
    <t>10.   Period of non-qualifying service</t>
  </si>
  <si>
    <t xml:space="preserve">      a) E.O.L.</t>
  </si>
  <si>
    <t xml:space="preserve">      b) Suspension Period</t>
  </si>
  <si>
    <t xml:space="preserve">      c) Dies - Non</t>
  </si>
  <si>
    <t xml:space="preserve">      d) Boy Service</t>
  </si>
  <si>
    <t xml:space="preserve">      e) Any other service not qualifying </t>
  </si>
  <si>
    <t xml:space="preserve">           for pension</t>
  </si>
  <si>
    <t>Total Non-Qualifying Service ( a to e )</t>
  </si>
  <si>
    <t>11.     Net qualifying service ( 9 - 10 )</t>
  </si>
  <si>
    <t>12.     Weightage, if any</t>
  </si>
  <si>
    <t>13.     Total qualifying service for calculation</t>
  </si>
  <si>
    <t xml:space="preserve">           pension ( 11 + 12 )</t>
  </si>
  <si>
    <t>14.     Last Pay drawn ( Rule 31,46(4),50(12)(c)</t>
  </si>
  <si>
    <t xml:space="preserve">          of APRPRs,1980) Para 4 of G.O.Ms.No.</t>
  </si>
  <si>
    <t xml:space="preserve">          87,Fin.&amp;Plg(FW-Pen.I)Dept.dt:25-05-1998</t>
  </si>
  <si>
    <t>15.     Calculation of Service Pension / Service</t>
  </si>
  <si>
    <t xml:space="preserve">          Gratuity(Rule 45 of APRPRs,1980)</t>
  </si>
  <si>
    <t xml:space="preserve">          (Rule 46 of APRPRs,1980)</t>
  </si>
  <si>
    <t>17.     Calculation of Family Pension</t>
  </si>
  <si>
    <t xml:space="preserve">      a) Enhanced Family Pension</t>
  </si>
  <si>
    <t xml:space="preserve">      b) Normal Family Pension</t>
  </si>
  <si>
    <t>18.     Period of Payment of Pension</t>
  </si>
  <si>
    <t xml:space="preserve">      a) Service Pension</t>
  </si>
  <si>
    <t xml:space="preserve">      b) Enhanced Family Pension</t>
  </si>
  <si>
    <t xml:space="preserve">      c) Normal Family Pension</t>
  </si>
  <si>
    <t>As applicable to the case under consideration</t>
  </si>
  <si>
    <t>From</t>
  </si>
  <si>
    <t>till death</t>
  </si>
  <si>
    <t>to</t>
  </si>
  <si>
    <t>Principal</t>
  </si>
  <si>
    <t>Interest</t>
  </si>
  <si>
    <t>Total</t>
  </si>
  <si>
    <t>19.     Government dues to be recovered in respect of</t>
  </si>
  <si>
    <t xml:space="preserve">b) </t>
  </si>
  <si>
    <t xml:space="preserve">c) </t>
  </si>
  <si>
    <t>e)</t>
  </si>
  <si>
    <t>f)</t>
  </si>
  <si>
    <t>g)</t>
  </si>
  <si>
    <t>h)</t>
  </si>
  <si>
    <t>i)</t>
  </si>
  <si>
    <t xml:space="preserve">j) </t>
  </si>
  <si>
    <t>k)</t>
  </si>
  <si>
    <t>House Building Advance</t>
  </si>
  <si>
    <t>Motor Car / Cycle Advance</t>
  </si>
  <si>
    <t>Marriage Advance</t>
  </si>
  <si>
    <t>Advance Leave Salary</t>
  </si>
  <si>
    <t>Advance Salary on Transfer</t>
  </si>
  <si>
    <t>TOTAL</t>
  </si>
  <si>
    <t>Dues on Account of Govt.Quarters</t>
  </si>
  <si>
    <t>Telephone/Trunk Call Charges</t>
  </si>
  <si>
    <t>Festival Advance</t>
  </si>
  <si>
    <t>Education Advance</t>
  </si>
  <si>
    <t>Computer Advance</t>
  </si>
  <si>
    <t>Other Government Dues</t>
  </si>
  <si>
    <t>Note:</t>
  </si>
  <si>
    <t>Information with conditions will not be accepted by Pension Issuing Authority.</t>
  </si>
  <si>
    <t>Amounts for recovery should be specified and should be in whole rupees.</t>
  </si>
  <si>
    <t>Absence of information will be understood as no dues for recovery.</t>
  </si>
  <si>
    <t xml:space="preserve">20.     L.P.C. enclosed / L.P.C. will be sent </t>
  </si>
  <si>
    <t xml:space="preserve">          after retirement </t>
  </si>
  <si>
    <t>PART - I I ( B )</t>
  </si>
  <si>
    <t>SANCTION OF PENSION</t>
  </si>
  <si>
    <t>a.</t>
  </si>
  <si>
    <t>Certificate of competency to accord Sanction ( applicable in case of sanction of</t>
  </si>
  <si>
    <t>Pension to non-gazetted officer including Class - IV employees ) :</t>
  </si>
  <si>
    <t>I am declared by the Head of the Department to be the Head of Office to accord</t>
  </si>
  <si>
    <t>sanction in this case under the powers delegated vide G.O.Ms.No.262, Finance &amp;</t>
  </si>
  <si>
    <t>Planning (FW-PSC) Department, dated: 23.11.1998.</t>
  </si>
  <si>
    <t xml:space="preserve">ii) </t>
  </si>
  <si>
    <t xml:space="preserve">I am the next Gazetted Authority in the heirarchy to the Head of Office in this case </t>
  </si>
  <si>
    <t xml:space="preserve">who is a non-gazetted Officer and hence, I am competent to accord sanction </t>
  </si>
  <si>
    <t>under the powers delegated vide G.O.Ms.No.262, Finance &amp; Planning (FW-PSC)</t>
  </si>
  <si>
    <t>Department, dated: 23.11.1998.</t>
  </si>
  <si>
    <t>( Strike off whichever is not applicable )</t>
  </si>
  <si>
    <t>b.</t>
  </si>
  <si>
    <t xml:space="preserve">SANCTION ORDER : </t>
  </si>
  <si>
    <t>Pensionary benefits including commutation found admissible under the rules may</t>
  </si>
  <si>
    <t xml:space="preserve">be authorised.  It is verified from the records in my custody and certify that no </t>
  </si>
  <si>
    <t>disciplinary or judicial proceedings are pending / contemplated against retiring /</t>
  </si>
  <si>
    <t>retired government servant to whom I am the authority for sanction of Pension.</t>
  </si>
  <si>
    <t>iv)   Family Pension</t>
  </si>
  <si>
    <t>Enhanced Family Pension</t>
  </si>
  <si>
    <t>Normal Family Pension</t>
  </si>
  <si>
    <t xml:space="preserve">Signature and Designation of </t>
  </si>
  <si>
    <t>Pension Sanctioning Authority</t>
  </si>
  <si>
    <t>Note 1 :</t>
  </si>
  <si>
    <t>This is to be prepared in duplicate by the Pension Sanctioning Authority, one for the record</t>
  </si>
  <si>
    <t>of Pension Sanctioning Authority and the other one to be sent to the Accountant General /</t>
  </si>
  <si>
    <t>Local Fund Audit Officer.</t>
  </si>
  <si>
    <t>Note 2 :</t>
  </si>
  <si>
    <t>The Pension sanctioning Authority should satisfy about the correctness of the particulars</t>
  </si>
  <si>
    <t>of family furnished by the Government Servant / Applicant in Part - I.</t>
  </si>
  <si>
    <t>Note 3 :</t>
  </si>
  <si>
    <t>If the Pensionary benefits are not to be released, Part - I I (B)(b) shall be struck off.</t>
  </si>
  <si>
    <t>Note 4 :</t>
  </si>
  <si>
    <t xml:space="preserve">If there is any likelihood of delay, Anticipatory Pension / Anticipatory Gratuity as per Rule </t>
  </si>
  <si>
    <t>51 of A.P.Revised Pension Rules, 1980 shall be drawn and paid by the Head of Office to</t>
  </si>
  <si>
    <t>the beneficiary without any delay.</t>
  </si>
  <si>
    <t>Note 5 :</t>
  </si>
  <si>
    <t>Heads of Departments are those listed in Appendix-I mentioned in Article 6 of A.P.Financial</t>
  </si>
  <si>
    <t>Code Volume-I / Subsidary Rule 32 (ii) of FR 9.</t>
  </si>
  <si>
    <t>Name of the Pension Disbursing Authority</t>
  </si>
  <si>
    <t>ANNEXURE - I</t>
  </si>
  <si>
    <t>DESCRIPTIVE   ROLLS</t>
  </si>
  <si>
    <t>Single Photo</t>
  </si>
  <si>
    <t>Joint Photo</t>
  </si>
  <si>
    <t>Service Pensioner / Family Pensioner /</t>
  </si>
  <si>
    <t xml:space="preserve">Gratuitant / Guardian of Minor or </t>
  </si>
  <si>
    <t>Handicapped Child.</t>
  </si>
  <si>
    <t>Joint Photo of Service Pensioner with</t>
  </si>
  <si>
    <t>Family Pension beneficiary / Guardian</t>
  </si>
  <si>
    <t>with Minor or Handicapped child.</t>
  </si>
  <si>
    <t xml:space="preserve">   ( Attestation has to be done across the Photoes by a Gazetted Officer of A.P.Government Service )</t>
  </si>
  <si>
    <t>Service Pensioner</t>
  </si>
  <si>
    <t>Specimen Signature of Sri/Smt/Kum.</t>
  </si>
  <si>
    <t>3)</t>
  </si>
  <si>
    <t>ii)</t>
  </si>
  <si>
    <t>Family Pensioner / Gratuitant / Guardian of Minor or Handicapped Child :</t>
  </si>
  <si>
    <t>Specimen Signature of Sri/Smt/Kum</t>
  </si>
  <si>
    <t>Service Pensioner: Sri/Smt/Kum</t>
  </si>
  <si>
    <t>Family Pensioner / Gratuitant / Guardian of Minor Handicapped child :</t>
  </si>
  <si>
    <t>Sri / Smt / Kum.</t>
  </si>
  <si>
    <t xml:space="preserve">      A.   SPACE FOR PHOTOGRAPHS:</t>
  </si>
  <si>
    <t xml:space="preserve">      B.     SPECIMEN SIGNATURE OF :</t>
  </si>
  <si>
    <t xml:space="preserve">        C.     PERSONAL IDENTIFICATION MARKS OF : </t>
  </si>
  <si>
    <t xml:space="preserve">D. </t>
  </si>
  <si>
    <t>LEFT  HAND THUMB AND FINGER IMPRESSION OF SERVICE PENSIONER / FAMILY</t>
  </si>
  <si>
    <t>PENSIONER / GRATUITANT / GUARDIAN OF MINOR OR HANDICAPPED CHILD :</t>
  </si>
  <si>
    <r>
      <t>(</t>
    </r>
    <r>
      <rPr>
        <sz val="11"/>
        <rFont val="Arial"/>
        <family val="2"/>
      </rPr>
      <t xml:space="preserve"> to be given by the illeterate or those unable to sign and for others it is optional )</t>
    </r>
  </si>
  <si>
    <t>Details</t>
  </si>
  <si>
    <t>Thumb</t>
  </si>
  <si>
    <t>Finger</t>
  </si>
  <si>
    <t>Fore</t>
  </si>
  <si>
    <t>Middle</t>
  </si>
  <si>
    <t>Ring</t>
  </si>
  <si>
    <t>Little</t>
  </si>
  <si>
    <t>Family Pensioner</t>
  </si>
  <si>
    <t>Gratuitant</t>
  </si>
  <si>
    <t>Guardian of minor/ Handicapped child</t>
  </si>
  <si>
    <t>Place :</t>
  </si>
  <si>
    <t>Attested by</t>
  </si>
  <si>
    <t>Signature:</t>
  </si>
  <si>
    <t>Name:</t>
  </si>
  <si>
    <t>Designation:</t>
  </si>
  <si>
    <t>Office Seal :</t>
  </si>
  <si>
    <t>(Attestation has to be done by a Gazetted Officer of A.P.State Government Service )</t>
  </si>
  <si>
    <t>3 copies will be forwarded to Accountant General / Local Fund Audit Officer by</t>
  </si>
  <si>
    <t>Pension Sanctioning Authority and one will be retained by the Pension Sanctioning</t>
  </si>
  <si>
    <t>Authority.</t>
  </si>
  <si>
    <t>ANNEXURE - I I</t>
  </si>
  <si>
    <t>N O M I N A T I O N</t>
  </si>
  <si>
    <t>( The Government servant may use separate forms, if he wishes to make different nomina-</t>
  </si>
  <si>
    <t xml:space="preserve">   tions for each type of payment, mentioned below ) .</t>
  </si>
  <si>
    <t>I here by nominate the person / persons mentioned below and confer on him/her/</t>
  </si>
  <si>
    <t>them the right to receive Life Time Arrears of Pension, Retirement Gratuity that may be san-</t>
  </si>
  <si>
    <t>ctioned by Government, in the event of my death while in service and right to receive on my</t>
  </si>
  <si>
    <t xml:space="preserve">death, Life Time Arrears of Pension, Retirement Gratuity, Commuted Value of Pension, </t>
  </si>
  <si>
    <t xml:space="preserve">       This nomination supercedes the nomination made by me earlier on_________________</t>
  </si>
  <si>
    <t>The Government Servant shall draw lines across the blank space below the last</t>
  </si>
  <si>
    <t>entry to prevent the insertions of any name after he/she has signed.</t>
  </si>
  <si>
    <t>-</t>
  </si>
  <si>
    <t>3.     Age</t>
  </si>
  <si>
    <t xml:space="preserve">1. Name and address of </t>
  </si>
  <si>
    <t xml:space="preserve">    Nominee (s)</t>
  </si>
  <si>
    <t xml:space="preserve">2. Relationship with the </t>
  </si>
  <si>
    <t xml:space="preserve">    Government Servant</t>
  </si>
  <si>
    <t xml:space="preserve">4. Amount of share payable to </t>
  </si>
  <si>
    <t xml:space="preserve">    each in column - 1</t>
  </si>
  <si>
    <t xml:space="preserve">   which the nomination shall become</t>
  </si>
  <si>
    <t xml:space="preserve">   invalid ( Death need not be </t>
  </si>
  <si>
    <t xml:space="preserve">   mentioned )</t>
  </si>
  <si>
    <t xml:space="preserve">   age of alternative nominee(s) to </t>
  </si>
  <si>
    <t xml:space="preserve">   whom the right conferred on the </t>
  </si>
  <si>
    <t xml:space="preserve">   nominee(s) in Col.1 shall pass in the</t>
  </si>
  <si>
    <t xml:space="preserve">   event of the nomination to him/her/</t>
  </si>
  <si>
    <t xml:space="preserve">   them becoming ineffective.</t>
  </si>
  <si>
    <t xml:space="preserve">5.Contingencies on the happening of </t>
  </si>
  <si>
    <t xml:space="preserve">6.Name and address, relationship and </t>
  </si>
  <si>
    <t>7. Amount of share payable to each in</t>
  </si>
  <si>
    <t xml:space="preserve">    Col.6</t>
  </si>
  <si>
    <t xml:space="preserve">Death Relief which having become admissible to me on retirement which may remain </t>
  </si>
  <si>
    <t>unpaid of my death.</t>
  </si>
  <si>
    <t>Dated this ………………………… day of …………………… ,200…..</t>
  </si>
  <si>
    <t>at …………………………………………………………………………..</t>
  </si>
  <si>
    <t>WITNESS:</t>
  </si>
  <si>
    <t xml:space="preserve">1. Signature, Name </t>
  </si>
  <si>
    <t xml:space="preserve">    and Address :</t>
  </si>
  <si>
    <t>2. Signature, Name</t>
  </si>
  <si>
    <t>Signature of the Government Servant</t>
  </si>
  <si>
    <t>Name :</t>
  </si>
  <si>
    <r>
      <t>"</t>
    </r>
    <r>
      <rPr>
        <u val="single"/>
        <sz val="11"/>
        <rFont val="Arial"/>
        <family val="2"/>
      </rPr>
      <t>Countersigned"</t>
    </r>
  </si>
  <si>
    <t>Signature of the Head of Office/Department :</t>
  </si>
  <si>
    <t>Name and Designation:</t>
  </si>
  <si>
    <t>Note:1)</t>
  </si>
  <si>
    <t>The Government Servant who has a family may nominate one member or more than one</t>
  </si>
  <si>
    <t>member or the family as defined in Rule 46(5) of AP Revised Pension Rules, 1980.</t>
  </si>
  <si>
    <t>Note:2)</t>
  </si>
  <si>
    <t>The Government Servant who has no family may nominate a person or persons, or a body</t>
  </si>
  <si>
    <t>of individuals, whether incorporated or not.</t>
  </si>
  <si>
    <t>Note:3)</t>
  </si>
  <si>
    <t>The Government servant may note that the nomination with signature of two witnesses</t>
  </si>
  <si>
    <t>shall only have the legal validity of WILL.</t>
  </si>
  <si>
    <t>Note:4)</t>
  </si>
  <si>
    <t xml:space="preserve">This nomination form is to be submitted by the employees in triplicate, one for use of the </t>
  </si>
  <si>
    <t>Pension Sanctioning Authority and two copies to be forwarded to the Accountant General/</t>
  </si>
  <si>
    <t>Local Fund Audit Officers.</t>
  </si>
  <si>
    <t>Note:5)</t>
  </si>
  <si>
    <t xml:space="preserve">For the purpose of Rules 46,47, and 49 of AP Revised Pension Rules,1980, Family in </t>
  </si>
  <si>
    <t>relation to a Government Servant means :</t>
  </si>
  <si>
    <t>iii)</t>
  </si>
  <si>
    <t>iv)</t>
  </si>
  <si>
    <t xml:space="preserve">v) </t>
  </si>
  <si>
    <t>vi)</t>
  </si>
  <si>
    <t>vii)</t>
  </si>
  <si>
    <t>viii)</t>
  </si>
  <si>
    <t>ix)</t>
  </si>
  <si>
    <t>x)</t>
  </si>
  <si>
    <t>xi)</t>
  </si>
  <si>
    <t>Wife or wives in the case of a male Government Servant.</t>
  </si>
  <si>
    <t>Husband in the case of a female Government Servant.</t>
  </si>
  <si>
    <t>Sons, including step sons, posthumous son and adopted sons ( whose personal law permits</t>
  </si>
  <si>
    <t>such adoption.)</t>
  </si>
  <si>
    <t>Unmarried daughters, including step daughters, posthumous daughters, adopted daughters</t>
  </si>
  <si>
    <t>( whose personal law permits such adoption )</t>
  </si>
  <si>
    <t>Widowed daughters including step daughters and adopted daughters.</t>
  </si>
  <si>
    <t>Mother</t>
  </si>
  <si>
    <t xml:space="preserve">Father </t>
  </si>
  <si>
    <t xml:space="preserve"> including adoptive parents in the case of individuals whose personal law permits         adoption</t>
  </si>
  <si>
    <t>Brothers below the age of 18 years including step brothers.</t>
  </si>
  <si>
    <t>Unmarried sisters and widowed sisters including step sisters.</t>
  </si>
  <si>
    <t>Married daughters, and</t>
  </si>
  <si>
    <t>Children of a pre-deceased son.</t>
  </si>
  <si>
    <r>
      <t xml:space="preserve">ANNEXURE - </t>
    </r>
    <r>
      <rPr>
        <b/>
        <sz val="10"/>
        <rFont val="Arial"/>
        <family val="2"/>
      </rPr>
      <t>III</t>
    </r>
  </si>
  <si>
    <t>BY  REGISTERED  POST</t>
  </si>
  <si>
    <t>From:</t>
  </si>
  <si>
    <t>The</t>
  </si>
  <si>
    <t xml:space="preserve">     ( Pension Sanctioning Authority )</t>
  </si>
  <si>
    <t>To</t>
  </si>
  <si>
    <t>Accountant General ( A &amp; E ),</t>
  </si>
  <si>
    <t>Andhra Pradesh, Hyderabad - 4.</t>
  </si>
  <si>
    <t xml:space="preserve">     ( Disciplinary Authority / Appointing Authority /</t>
  </si>
  <si>
    <t xml:space="preserve">       Head of the Department )</t>
  </si>
  <si>
    <t>Sub:-</t>
  </si>
  <si>
    <t>* * * * *</t>
  </si>
  <si>
    <t>I am to inform you that the Pension / Family Pension application form of Sri./Smt./</t>
  </si>
  <si>
    <t>Kum./</t>
  </si>
  <si>
    <t>as</t>
  </si>
  <si>
    <t>was forwarded to AGAP / LFA on _______________________</t>
  </si>
  <si>
    <t xml:space="preserve">as per the records held by me, no disciplinary / Judicial proceedings are against the above </t>
  </si>
  <si>
    <t xml:space="preserve">retiring / retired government employee.  I request you to verify whether any such case is </t>
  </si>
  <si>
    <t xml:space="preserve">pending against the above employee which entails withholding or withdrawing pension or </t>
  </si>
  <si>
    <t>part of pension permanently or for specified period as laid down under Rule 9 of RPRs 1980.</t>
  </si>
  <si>
    <t>If so, the AG ( A&amp;E ) Dy. Accountant General ( Pension ), O/o the AG (A&amp;E), AP, Hyderabad/</t>
  </si>
  <si>
    <t xml:space="preserve">Local Fund Officer may be intimated accordingly by name either by Registered post or </t>
  </si>
  <si>
    <t>through a special messenger within one month from the date of issue of this letter for with</t>
  </si>
  <si>
    <t xml:space="preserve">holding pensionary benefits as contemplated in Govt.Memo No.33764-A/55/PSC/93, Fin.&amp; </t>
  </si>
  <si>
    <t>Planning (FW-PSC) Department, dated: 15-10-1993 and reiterated in Govt.Memo.No.3725/</t>
  </si>
  <si>
    <t xml:space="preserve">361/A2/Pen-I/98, Finance &amp; Planning (FW-Pen-I) Department, dated: 4-7-1998. Copies of </t>
  </si>
  <si>
    <t>such orders shall also be sent to the concerned Treasury Officers / PPO for with holding the</t>
  </si>
  <si>
    <t>pensionary benefits. In this connection the instructions issued in Para 2, Part-II B of G.O.Ms.</t>
  </si>
  <si>
    <t>No.263, Finance &amp; Planning (FW-PSC ) Department, dated: 23-11-1998 may be scrupulo-</t>
  </si>
  <si>
    <t>usly followed.</t>
  </si>
  <si>
    <t>Yours Sincerely,</t>
  </si>
  <si>
    <t>PENSION SANCTIONING AUTHORITY</t>
  </si>
  <si>
    <t>Station:</t>
  </si>
  <si>
    <t>Appendix - 2 ( Refered to Paper 21-1 )</t>
  </si>
  <si>
    <t>See Article 62, Hyderabada Civil Service Regulations, NEW APTC 161</t>
  </si>
  <si>
    <t>Any Pay Manual of Pension 1975, see page No. 67</t>
  </si>
  <si>
    <t>LAST  PAY  CERTIFICATE</t>
  </si>
  <si>
    <t xml:space="preserve">1.     Last Pay Certificate of </t>
  </si>
  <si>
    <t xml:space="preserve">2.     He has been paid upto </t>
  </si>
  <si>
    <t>at the following rate:</t>
  </si>
  <si>
    <t xml:space="preserve">        PARTICULARS:</t>
  </si>
  <si>
    <t>3.     He made over charge of</t>
  </si>
  <si>
    <r>
      <t xml:space="preserve">        on the </t>
    </r>
    <r>
      <rPr>
        <u val="single"/>
        <sz val="11"/>
        <rFont val="Arial"/>
        <family val="2"/>
      </rPr>
      <t>after</t>
    </r>
  </si>
  <si>
    <t xml:space="preserve">noun of </t>
  </si>
  <si>
    <t>4.     Recoveries are to be made from the pay of the Government Servant as detailed on the</t>
  </si>
  <si>
    <t xml:space="preserve">        recoveries.</t>
  </si>
  <si>
    <t>5.     He has been paid leave salary as detailed above Deductions has been made as :</t>
  </si>
  <si>
    <t>PERIOD</t>
  </si>
  <si>
    <t>RATE</t>
  </si>
  <si>
    <t>AMOUNT</t>
  </si>
  <si>
    <t xml:space="preserve">    From</t>
  </si>
  <si>
    <t>_______________ to _____________________ to Rs. ___________ a month.</t>
  </si>
  <si>
    <t xml:space="preserve">  </t>
  </si>
  <si>
    <t>6.     He is entitled to draw the following :</t>
  </si>
  <si>
    <t>7.     He is also entitled to joining time for _______________________________________</t>
  </si>
  <si>
    <t xml:space="preserve">8.     The details at the Income-Tax recovered from him/her upto the date from begininig to </t>
  </si>
  <si>
    <t xml:space="preserve">         the current year are noted on the recovers.</t>
  </si>
  <si>
    <t>Signature :</t>
  </si>
  <si>
    <t>Designation :</t>
  </si>
  <si>
    <t>DETAILS OF RECOVERIES</t>
  </si>
  <si>
    <t>Name of the Recover ________________________________________</t>
  </si>
  <si>
    <t>Amount of Rs. ______________________________________________</t>
  </si>
  <si>
    <t>To be recovered in __________________________________ installments.</t>
  </si>
  <si>
    <t>EDUCATING MADE FOR THE LEAVE SALARY</t>
  </si>
  <si>
    <t xml:space="preserve">       From ___________________ to _________________ to Rs.__________ a month.</t>
  </si>
  <si>
    <t>Pay</t>
  </si>
  <si>
    <t>Ps.</t>
  </si>
  <si>
    <t>Gratuity Fee etc.</t>
  </si>
  <si>
    <t>Fund and other deductions</t>
  </si>
  <si>
    <t>Name of month</t>
  </si>
  <si>
    <t>Amount or Income Tax recovered</t>
  </si>
  <si>
    <t>Remarks</t>
  </si>
  <si>
    <t>Rs.    Ps.</t>
  </si>
  <si>
    <t>Apr-200</t>
  </si>
  <si>
    <t>May-200</t>
  </si>
  <si>
    <t>June-200</t>
  </si>
  <si>
    <t>July-200</t>
  </si>
  <si>
    <t>Aug-200</t>
  </si>
  <si>
    <t>Sep-200</t>
  </si>
  <si>
    <t>Oct-200</t>
  </si>
  <si>
    <t>Nov-200</t>
  </si>
  <si>
    <t>Dec-200</t>
  </si>
  <si>
    <t>Jan-200</t>
  </si>
  <si>
    <t>Feb-200</t>
  </si>
  <si>
    <t>Mar-200</t>
  </si>
  <si>
    <t>NO ALLEGATIONS OF PENDING CHARGES CERTIFICATE</t>
  </si>
  <si>
    <t xml:space="preserve">This is to certify that there are no any kind of allegations or pending charges </t>
  </si>
  <si>
    <t>NO AUDIT OBJECTIONS CERTIFICATE</t>
  </si>
  <si>
    <t xml:space="preserve">This is to certify that there are no any kind of Audit Objections / paras pending </t>
  </si>
  <si>
    <t>against Sri./Smt./Kum.</t>
  </si>
  <si>
    <t>NO DUES CERTIFICATE</t>
  </si>
  <si>
    <t>This is to certify that there are no any kind of dues to be recovered from Sri./Smt./</t>
  </si>
  <si>
    <t>NON - SUSPENSION  CERTIFICATE</t>
  </si>
  <si>
    <t xml:space="preserve">to </t>
  </si>
  <si>
    <t>RESPONSIBILITY  CERTIFICATE</t>
  </si>
  <si>
    <t xml:space="preserve">I , </t>
  </si>
  <si>
    <t>S/o</t>
  </si>
  <si>
    <t>do hereby declare that, if any amount found to be excess paid, due to erroneous calculation,</t>
  </si>
  <si>
    <t>noticed at a later date, I shall be ready to refund the same without any objection in the matter.</t>
  </si>
  <si>
    <t>Drawing Officer</t>
  </si>
  <si>
    <t>Pensioner</t>
  </si>
  <si>
    <t>"ATTESTED'</t>
  </si>
  <si>
    <t>NIL</t>
  </si>
  <si>
    <t>service from</t>
  </si>
  <si>
    <t>from the office of</t>
  </si>
  <si>
    <t xml:space="preserve"> L.P.C. Enclosed</t>
  </si>
  <si>
    <t>-------</t>
  </si>
  <si>
    <t>--------</t>
  </si>
  <si>
    <t>---</t>
  </si>
  <si>
    <t>---------</t>
  </si>
  <si>
    <t>1.     Application for Pension / Gratuity etc. in Part - I is received on ____________________</t>
  </si>
  <si>
    <t>------</t>
  </si>
  <si>
    <t>--</t>
  </si>
  <si>
    <t>Rc.No.</t>
  </si>
  <si>
    <t>The Accountant General ( A &amp; E ),</t>
  </si>
  <si>
    <t>Sir,</t>
  </si>
  <si>
    <t>Regarding.</t>
  </si>
  <si>
    <t>-x-x-x-x-</t>
  </si>
  <si>
    <t>The following documents are sent herewith for authorising pensionery benefits of the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</si>
  <si>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</si>
  <si>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</si>
  <si>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</si>
  <si>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</si>
  <si>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</si>
  <si>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</si>
  <si>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</si>
  <si>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</si>
  <si>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</si>
  <si>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</si>
  <si>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</si>
  <si>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 - I : Information of the applicant.</t>
  </si>
  <si>
    <t>List of the Family Members of the applicant.</t>
  </si>
  <si>
    <t>Proforma to be filled in by the Head of Office.</t>
  </si>
  <si>
    <t>Declaration.</t>
  </si>
  <si>
    <t>Annexure - I : Nomination.</t>
  </si>
  <si>
    <t>Annexure - I : Descriptive rolls and ABCD.</t>
  </si>
  <si>
    <t>Part - II ( A ).</t>
  </si>
  <si>
    <t>Part - II ( B ).</t>
  </si>
  <si>
    <t>Annexure - III</t>
  </si>
  <si>
    <t>i) No allegations and pending charges certificate.</t>
  </si>
  <si>
    <t>ii) No audit objections certificate.</t>
  </si>
  <si>
    <t>iii) Other necessary certificates.</t>
  </si>
  <si>
    <t>12.</t>
  </si>
  <si>
    <t>Service Register of the pensioner.</t>
  </si>
  <si>
    <t>pensioner.</t>
  </si>
  <si>
    <t>The receipt of the advance pension papers alongwith Service Register may please</t>
  </si>
  <si>
    <t>be acknowledged and necessary arrangements may please be made for issue of Pension</t>
  </si>
  <si>
    <t>Payment Order, Gratuity Payment Order and Commutation Authorisation.</t>
  </si>
  <si>
    <t>Yours faithfully,</t>
  </si>
  <si>
    <t>Copy to :</t>
  </si>
  <si>
    <t>Years</t>
  </si>
  <si>
    <t>Rule 50 Family Pension</t>
  </si>
  <si>
    <t>Last Pay Certificate.</t>
  </si>
  <si>
    <t>16.     Calculation of Retirement/death Gratuity</t>
  </si>
  <si>
    <t>AGE CALCULATOR FOR XTH AND VII TH CLASS STUDENTS</t>
  </si>
  <si>
    <t>YEAR</t>
  </si>
  <si>
    <t>DAY</t>
  </si>
  <si>
    <t>MONTH</t>
  </si>
  <si>
    <t>BASE DATE FOR CALCULATION:</t>
  </si>
  <si>
    <t>DATE OF BIRTH OF THE STUDENT:</t>
  </si>
  <si>
    <t>DIFFERENCE ( AGE OF THE STUDENT):</t>
  </si>
  <si>
    <t>OTHER DATE DIFFERENCE</t>
  </si>
  <si>
    <t>DATE FROM WHICH SUBTRACTION IS DONE:</t>
  </si>
  <si>
    <t xml:space="preserve">DATE TO BE SUBTRACTED </t>
  </si>
  <si>
    <t>DIFFERENCE BETWEEN THE TWO:</t>
  </si>
  <si>
    <t>RETIREMENT DATE RECKONER</t>
  </si>
  <si>
    <t>DATE OF BIRTH</t>
  </si>
  <si>
    <t>REMARKS</t>
  </si>
  <si>
    <r>
      <t xml:space="preserve">        Wife/</t>
    </r>
    <r>
      <rPr>
        <strike/>
        <sz val="11"/>
        <rFont val="Arial"/>
        <family val="2"/>
      </rPr>
      <t>Husband/Son/Daughter/Guardian</t>
    </r>
    <r>
      <rPr>
        <sz val="11"/>
        <rFont val="Arial"/>
        <family val="2"/>
      </rPr>
      <t xml:space="preserve"> of </t>
    </r>
  </si>
  <si>
    <r>
      <t>retired</t>
    </r>
    <r>
      <rPr>
        <sz val="11"/>
        <rFont val="Arial"/>
        <family val="2"/>
      </rPr>
      <t xml:space="preserve"> / retiring on </t>
    </r>
  </si>
  <si>
    <t>----</t>
  </si>
  <si>
    <r>
      <t xml:space="preserve">Son / </t>
    </r>
    <r>
      <rPr>
        <strike/>
        <sz val="11"/>
        <rFont val="Arial"/>
        <family val="2"/>
      </rPr>
      <t>Wife / Daughter</t>
    </r>
    <r>
      <rPr>
        <sz val="11"/>
        <rFont val="Arial"/>
        <family val="2"/>
      </rPr>
      <t xml:space="preserve"> of </t>
    </r>
  </si>
  <si>
    <t>( Exceeding 3 Years )</t>
  </si>
  <si>
    <t xml:space="preserve">against  Sri./Smt./Kum </t>
  </si>
  <si>
    <t>to be retired as</t>
  </si>
  <si>
    <t xml:space="preserve">Sub:-  Forwarding of  Pension Papers of </t>
  </si>
  <si>
    <t>== NOT APPLICABLE ==</t>
  </si>
  <si>
    <t xml:space="preserve">        ( In case of death of Govrnment Servant )</t>
  </si>
  <si>
    <t>CHILAKALURIPET</t>
  </si>
  <si>
    <t>SON</t>
  </si>
  <si>
    <t>2. A mole on the righ Ear</t>
  </si>
  <si>
    <t>1.Amole on the route of fore finger</t>
  </si>
  <si>
    <t>Personal Identification Marks</t>
  </si>
  <si>
    <t>Office Address</t>
  </si>
  <si>
    <t>OFFICE DETAILS</t>
  </si>
  <si>
    <t>.</t>
  </si>
  <si>
    <t>Not</t>
  </si>
  <si>
    <t>Un-Married</t>
  </si>
  <si>
    <t>04.05.1994</t>
  </si>
  <si>
    <t>Mahesh Kumar</t>
  </si>
  <si>
    <t>20.02.1989</t>
  </si>
  <si>
    <t>Manoj Kumar</t>
  </si>
  <si>
    <t>Yes</t>
  </si>
  <si>
    <t>Married</t>
  </si>
  <si>
    <t>WIFE</t>
  </si>
  <si>
    <t>07.05.1965</t>
  </si>
  <si>
    <t>Smt. Durgamma</t>
  </si>
  <si>
    <t>whether Employee or not</t>
  </si>
  <si>
    <t>Married/            Un-married</t>
  </si>
  <si>
    <t>Relationship</t>
  </si>
  <si>
    <t>Name of the Member</t>
  </si>
  <si>
    <t>FAMILY MEMBERS DETAILS</t>
  </si>
  <si>
    <t>Full Amount</t>
  </si>
  <si>
    <t xml:space="preserve">Amount of Share payble </t>
  </si>
  <si>
    <t>Age</t>
  </si>
  <si>
    <t>Wife</t>
  </si>
  <si>
    <t>Relation ship with Govt Servant</t>
  </si>
  <si>
    <t>Smt.Durgamma</t>
  </si>
  <si>
    <t>Name of the Naominee</t>
  </si>
  <si>
    <t>NOMINEE DETAILS</t>
  </si>
  <si>
    <t>Account. No</t>
  </si>
  <si>
    <t>Jogipet</t>
  </si>
  <si>
    <t>Branch Name</t>
  </si>
  <si>
    <t>SBH</t>
  </si>
  <si>
    <t>Name of the Paying Bank</t>
  </si>
  <si>
    <t>Address After Retirement</t>
  </si>
  <si>
    <t>Permanent Address</t>
  </si>
  <si>
    <t>STO</t>
  </si>
  <si>
    <t>FPI</t>
  </si>
  <si>
    <t>PP</t>
  </si>
  <si>
    <t>HMA</t>
  </si>
  <si>
    <t>CCA</t>
  </si>
  <si>
    <t>APGLI</t>
  </si>
  <si>
    <t>GIS</t>
  </si>
  <si>
    <t>Scale</t>
  </si>
  <si>
    <t>HRA</t>
  </si>
  <si>
    <t>D.A %</t>
  </si>
  <si>
    <t>Basic Pay</t>
  </si>
  <si>
    <t>EMPLOYEE PAY PARTICULARS</t>
  </si>
  <si>
    <t>Date of Retirement</t>
  </si>
  <si>
    <t>Date of entering in to Serice</t>
  </si>
  <si>
    <t>Post Held in</t>
  </si>
  <si>
    <t>Designation</t>
  </si>
  <si>
    <t>Fathers/Husband Name</t>
  </si>
  <si>
    <t>Name of the Government Servant</t>
  </si>
  <si>
    <t>PENSIONERS SOFTWARE</t>
  </si>
  <si>
    <t>DATE</t>
  </si>
  <si>
    <t xml:space="preserve">SCHOOL ASSISTANT </t>
  </si>
  <si>
    <t>The Mandal Educational Officer                                                         Edlapadu mandal,                                                                            Guntur(dist)</t>
  </si>
  <si>
    <t>SBI</t>
  </si>
  <si>
    <t>HEAD MISTRESS                                     ZPHIGH SCHOOL, JAGGAPPURAM                                                         Edlapadu mandal,                                                                            Guntur(dist)</t>
  </si>
  <si>
    <t>Sri</t>
  </si>
  <si>
    <t>Smt</t>
  </si>
  <si>
    <t>Kum</t>
  </si>
  <si>
    <t>M.Lilly Varadhanam</t>
  </si>
  <si>
    <t xml:space="preserve"> JAGGAPURAM</t>
  </si>
  <si>
    <t>Smt.M.Lilly Varadanam             Arandal Peta D.No. 4-4/4               Guntur Dist 522616</t>
  </si>
  <si>
    <t>Guntur</t>
  </si>
  <si>
    <t>M. Sudhakar</t>
  </si>
  <si>
    <t>K.V.NAGARAJU, ZPHIGH SCHOOL, JAGGAPURAM 9441173101,8121813151,61</t>
  </si>
  <si>
    <t>Retire</t>
  </si>
  <si>
    <t>Total Service dt</t>
  </si>
  <si>
    <t>month</t>
  </si>
  <si>
    <t>years</t>
  </si>
  <si>
    <t>BP</t>
  </si>
  <si>
    <t>Jan</t>
  </si>
  <si>
    <t>x</t>
  </si>
  <si>
    <t>=</t>
  </si>
  <si>
    <t>Feb</t>
  </si>
  <si>
    <t>33. Years</t>
  </si>
  <si>
    <t>33/66</t>
  </si>
  <si>
    <t>B.P</t>
  </si>
  <si>
    <t>DA</t>
  </si>
  <si>
    <t>@</t>
  </si>
  <si>
    <t>Mar</t>
  </si>
  <si>
    <t>Gratuty</t>
  </si>
  <si>
    <t>Rs 35800/-</t>
  </si>
  <si>
    <t>35800x33/66</t>
  </si>
  <si>
    <t>B.P: Rs 35800, DA@24.824%= Rs 8887</t>
  </si>
  <si>
    <t>Apr</t>
  </si>
  <si>
    <t>35800x33/66=17900</t>
  </si>
  <si>
    <t>May</t>
  </si>
  <si>
    <t>Andhra Bank</t>
  </si>
  <si>
    <t>Jun</t>
  </si>
  <si>
    <t>Retire Gratuty</t>
  </si>
  <si>
    <t>Rs</t>
  </si>
  <si>
    <t>Jul</t>
  </si>
  <si>
    <t>Rs 737336 /--</t>
  </si>
  <si>
    <t>Aug</t>
  </si>
  <si>
    <t>APGVB</t>
  </si>
  <si>
    <t>Sep</t>
  </si>
  <si>
    <t>.1/4</t>
  </si>
  <si>
    <t>/</t>
  </si>
  <si>
    <t>Oct</t>
  </si>
  <si>
    <t>35800 x 66 .1/4</t>
  </si>
  <si>
    <t>Nov</t>
  </si>
  <si>
    <t>1-3-2010</t>
  </si>
  <si>
    <t>Family Pension</t>
  </si>
  <si>
    <t>(</t>
  </si>
  <si>
    <t>(35800 x33x2x.1/4)</t>
  </si>
  <si>
    <t>)</t>
  </si>
  <si>
    <t>Dec</t>
  </si>
  <si>
    <t>1-3-2006</t>
  </si>
  <si>
    <t>Rs 10740/-</t>
  </si>
  <si>
    <t>+</t>
  </si>
  <si>
    <t>( 35800+8887)  x 66 x  1/4</t>
  </si>
  <si>
    <t>Admissible</t>
  </si>
  <si>
    <t>Admissible.Rs700000/-</t>
  </si>
  <si>
    <t xml:space="preserve"> ( 35800+8887) x 66 x1/4</t>
  </si>
  <si>
    <t>comm</t>
  </si>
  <si>
    <t>rate</t>
  </si>
  <si>
    <t>Commutation</t>
  </si>
  <si>
    <t>( 35800+8887)  x 66 x  1/4 = Rs 737336</t>
  </si>
  <si>
    <t>commvalule</t>
  </si>
  <si>
    <t>Rs 745615/--</t>
  </si>
  <si>
    <t>(Rs 17900/-x40/100)x12x8.678=Rs 745615/--</t>
  </si>
  <si>
    <t>-----</t>
  </si>
  <si>
    <t>14860-39540</t>
  </si>
  <si>
    <t>14860-39540 / Rs 35800/-</t>
  </si>
  <si>
    <t xml:space="preserve">                            Speicimen Signature of </t>
  </si>
  <si>
    <t>Son/Wife/Daughter of</t>
  </si>
  <si>
    <t xml:space="preserve">                            Speicimen Signature of Sri.B.Narsimlu</t>
  </si>
  <si>
    <t xml:space="preserve">       Son/Wife/Daughter of B.Bagaiah</t>
  </si>
  <si>
    <t xml:space="preserve">                Specimen Signature of Sri/Smt/Kum</t>
  </si>
  <si>
    <t xml:space="preserve">                Specimen Signature of Sri/Smt/KumSmt.Durgamma</t>
  </si>
  <si>
    <t>,</t>
  </si>
  <si>
    <t>Sri.B.Narsimlu,SGT</t>
  </si>
  <si>
    <t>Wife/Husband/Son/Daughter/Guardian of</t>
  </si>
  <si>
    <t>33. Years,FALSE</t>
  </si>
  <si>
    <t xml:space="preserve">                Wife/Husband/Son/Daughter/Guardian of Sri.B.Narsimlu</t>
  </si>
  <si>
    <t>Service Pensioner : Sri/Smt/Kum</t>
  </si>
  <si>
    <t>Service Pensioner : Sri/Smt/Kum Sri.B.Narsimlu SGT</t>
  </si>
  <si>
    <t>Sri/Smt/Kum</t>
  </si>
  <si>
    <t xml:space="preserve">                    Sri/Smt/Kum Smt.Durgamma</t>
  </si>
  <si>
    <t>RETAIREMENT</t>
  </si>
  <si>
    <t xml:space="preserve">ENTER IN TOSERVICE </t>
  </si>
  <si>
    <t>(B.P x 33/66)</t>
  </si>
  <si>
    <t>(B.P x Service Units /66 x 1/2</t>
  </si>
  <si>
    <t>18030-43630</t>
  </si>
  <si>
    <t>PT</t>
  </si>
  <si>
    <t>OTHERS</t>
  </si>
  <si>
    <t>FP</t>
  </si>
  <si>
    <t>∕∕</t>
  </si>
  <si>
    <t>---------------------------------</t>
  </si>
  <si>
    <t>--------------------------------</t>
  </si>
  <si>
    <t>da</t>
  </si>
  <si>
    <t>Nil</t>
  </si>
  <si>
    <t>5.Years</t>
  </si>
  <si>
    <t>Date :</t>
  </si>
  <si>
    <t>age</t>
  </si>
  <si>
    <t>Service</t>
  </si>
  <si>
    <t>Date</t>
  </si>
  <si>
    <t>krishnavamsi</t>
  </si>
  <si>
    <t>Ramakrishana</t>
  </si>
  <si>
    <t>07.05.1963</t>
  </si>
  <si>
    <t>Smt.prameela</t>
  </si>
  <si>
    <t>Name of the Nominee</t>
  </si>
  <si>
    <t>LETTER</t>
  </si>
  <si>
    <t>PRINT SHEETS</t>
  </si>
  <si>
    <t>Chilakaluripet</t>
  </si>
  <si>
    <t>Branch Name &amp; Code</t>
  </si>
  <si>
    <t>K.V.NAGARAJU, ZPHIGH SCHOOL, JAGGAPURAM 9441173101,8121813151</t>
  </si>
  <si>
    <t>SCHOOL ASSISTANT</t>
  </si>
  <si>
    <t>K.VENKATRAO</t>
  </si>
  <si>
    <t>K.L.RAVINDRANADH</t>
  </si>
  <si>
    <t>JAGGAPURAM</t>
  </si>
  <si>
    <t>THE HEAD MISTRESS</t>
  </si>
  <si>
    <t>ZP HIGH SCHOOL</t>
  </si>
  <si>
    <t>MANDAL</t>
  </si>
  <si>
    <t xml:space="preserve">EDLAPADU </t>
  </si>
  <si>
    <t>DIST</t>
  </si>
  <si>
    <t>GUNTUR</t>
  </si>
  <si>
    <t xml:space="preserve">K.L.Ravindranadh                 </t>
  </si>
  <si>
    <t xml:space="preserve">             chilakaluripet</t>
  </si>
  <si>
    <t>pandaripuram d.no.4-4/4</t>
  </si>
  <si>
    <t>Behind srinivas theatre</t>
  </si>
  <si>
    <t xml:space="preserve">K.L.RAVINDRANADH              </t>
  </si>
  <si>
    <t>BEHIND SRINIVAS THEATRE</t>
  </si>
  <si>
    <t>CHILAKALURIPET 522616</t>
  </si>
  <si>
    <t>Name of the Bank and Branch &amp; Code</t>
  </si>
  <si>
    <t xml:space="preserve">Whether employed or not; Give details of employment </t>
  </si>
  <si>
    <t>ZPHIGH SCHOOL</t>
  </si>
  <si>
    <t>NILL</t>
  </si>
  <si>
    <t>(B.Px30/100)</t>
  </si>
  <si>
    <t>i)     Service Pension:</t>
  </si>
  <si>
    <t>ii)    Retiring Gratuity:</t>
  </si>
  <si>
    <t>iii)   Commutation:</t>
  </si>
  <si>
    <t>Deductions</t>
  </si>
  <si>
    <t>Scale of pay</t>
  </si>
  <si>
    <t xml:space="preserve">     Basic Pay</t>
  </si>
  <si>
    <t xml:space="preserve">     HRA          </t>
  </si>
  <si>
    <t xml:space="preserve">     FPI</t>
  </si>
  <si>
    <t xml:space="preserve">     PP</t>
  </si>
  <si>
    <t xml:space="preserve">     GIS</t>
  </si>
  <si>
    <t xml:space="preserve">     APGLIS</t>
  </si>
  <si>
    <t xml:space="preserve">     PT</t>
  </si>
  <si>
    <t xml:space="preserve">    TOTAL</t>
  </si>
  <si>
    <t xml:space="preserve">     CCA</t>
  </si>
  <si>
    <t xml:space="preserve">     HMA</t>
  </si>
  <si>
    <t xml:space="preserve">    OTHERS</t>
  </si>
  <si>
    <t>1)    Sales proceedings of A.P Trading Corporation.</t>
  </si>
  <si>
    <t>2)    Nationalised Text books and note books as they are not supplied/supplied to him</t>
  </si>
  <si>
    <t>G.O.Ms.No. 100,Finance(Pension.I) dated: 06 - 04 - 2010</t>
  </si>
  <si>
    <t>G.O.Ms.No. 101,Finance(Pension.I) dated: 06 - 04 - 2010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</si>
</sst>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m/dd/yy;@"/>
    <numFmt numFmtId="168" formatCode="[$-409]d/mmm/yyyy;@"/>
    <numFmt numFmtId="169" formatCode="0.000"/>
    <numFmt numFmtId="170" formatCode="[$-409]d/mmm/yy;@"/>
    <numFmt numFmtId="171" formatCode="0.0000"/>
    <numFmt numFmtId="172" formatCode="0.00;[Red]0.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u val="single"/>
      <sz val="14"/>
      <name val="Arial"/>
      <family val="2"/>
    </font>
    <font>
      <b/>
      <sz val="18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4"/>
      <color indexed="58"/>
      <name val="Arial"/>
      <family val="2"/>
    </font>
    <font>
      <b/>
      <sz val="36"/>
      <color indexed="9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6"/>
      <color indexed="9"/>
      <name val="Arial"/>
      <family val="2"/>
    </font>
    <font>
      <b/>
      <sz val="26"/>
      <color indexed="12"/>
      <name val="Arial"/>
      <family val="2"/>
    </font>
    <font>
      <b/>
      <sz val="26"/>
      <color indexed="18"/>
      <name val="Arial"/>
      <family val="2"/>
    </font>
    <font>
      <b/>
      <sz val="14"/>
      <color indexed="10"/>
      <name val="Tahoma"/>
      <family val="2"/>
    </font>
    <font>
      <b/>
      <sz val="24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u val="single"/>
      <sz val="13"/>
      <name val="Arial"/>
      <family val="2"/>
    </font>
    <font>
      <b/>
      <sz val="22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20"/>
      <name val="Arial"/>
      <family val="2"/>
    </font>
    <font>
      <b/>
      <sz val="24"/>
      <color indexed="9"/>
      <name val="Arial"/>
      <family val="2"/>
    </font>
    <font>
      <b/>
      <sz val="24"/>
      <color indexed="18"/>
      <name val="Arial"/>
      <family val="2"/>
    </font>
    <font>
      <b/>
      <sz val="14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11"/>
      <name val="Calibri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sz val="16"/>
      <color indexed="1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Calibri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2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2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4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6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thin"/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 style="thin"/>
      <top>
        <color indexed="63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/>
    </border>
    <border>
      <left style="double">
        <color indexed="36"/>
      </left>
      <right style="thin"/>
      <top>
        <color indexed="63"/>
      </top>
      <bottom style="double"/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/>
      <top style="double">
        <color rgb="FF7030A0"/>
      </top>
      <bottom style="double">
        <color rgb="FF7030A0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36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 style="double">
        <color rgb="FF7030A0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 style="double">
        <color indexed="36"/>
      </bottom>
    </border>
    <border>
      <left>
        <color indexed="63"/>
      </left>
      <right>
        <color indexed="63"/>
      </right>
      <top style="double"/>
      <bottom style="double">
        <color indexed="36"/>
      </bottom>
    </border>
    <border>
      <left>
        <color indexed="63"/>
      </left>
      <right style="double"/>
      <top style="double"/>
      <bottom style="double">
        <color indexed="36"/>
      </bottom>
    </border>
    <border>
      <left>
        <color indexed="63"/>
      </left>
      <right style="double">
        <color indexed="36"/>
      </right>
      <top style="double"/>
      <bottom style="double">
        <color indexed="36"/>
      </bottom>
    </border>
    <border>
      <left>
        <color indexed="63"/>
      </left>
      <right style="thick"/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0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>
        <color indexed="36"/>
      </bottom>
    </border>
    <border>
      <left style="double">
        <color indexed="33"/>
      </left>
      <right>
        <color indexed="63"/>
      </right>
      <top style="double">
        <color indexed="36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>
        <color indexed="33"/>
      </left>
      <right>
        <color indexed="63"/>
      </right>
      <top style="double">
        <color indexed="36"/>
      </top>
      <bottom style="double"/>
    </border>
    <border>
      <left>
        <color indexed="63"/>
      </left>
      <right>
        <color indexed="63"/>
      </right>
      <top style="double">
        <color indexed="36"/>
      </top>
      <bottom style="double"/>
    </border>
    <border>
      <left>
        <color indexed="63"/>
      </left>
      <right style="double">
        <color indexed="36"/>
      </right>
      <top style="double">
        <color indexed="36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0" fillId="35" borderId="12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7" xfId="0" applyFont="1" applyBorder="1" applyAlignment="1">
      <alignment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4" fontId="7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5" fillId="41" borderId="18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36" fillId="42" borderId="18" xfId="0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0" xfId="57" applyFont="1" applyAlignment="1" applyProtection="1">
      <alignment horizontal="center" vertical="center" wrapText="1"/>
      <protection/>
    </xf>
    <xf numFmtId="0" fontId="7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43" fillId="40" borderId="25" xfId="57" applyFont="1" applyFill="1" applyBorder="1" applyAlignment="1" applyProtection="1">
      <alignment horizontal="center" vertical="center" wrapText="1"/>
      <protection/>
    </xf>
    <xf numFmtId="0" fontId="43" fillId="40" borderId="26" xfId="57" applyFont="1" applyFill="1" applyBorder="1" applyAlignment="1" applyProtection="1">
      <alignment horizontal="center" vertical="center" wrapText="1"/>
      <protection/>
    </xf>
    <xf numFmtId="0" fontId="12" fillId="40" borderId="27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96" fillId="0" borderId="0" xfId="57" applyFont="1" applyFill="1" applyAlignment="1" applyProtection="1">
      <alignment horizontal="center" vertical="center" wrapText="1"/>
      <protection/>
    </xf>
    <xf numFmtId="0" fontId="45" fillId="0" borderId="0" xfId="57" applyFont="1" applyFill="1" applyBorder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horizontal="left" vertical="center" wrapText="1"/>
      <protection locked="0"/>
    </xf>
    <xf numFmtId="0" fontId="12" fillId="45" borderId="28" xfId="57" applyFont="1" applyFill="1" applyBorder="1" applyAlignment="1" applyProtection="1">
      <alignment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7" fillId="45" borderId="28" xfId="57" applyFont="1" applyFill="1" applyBorder="1" applyAlignment="1" applyProtection="1">
      <alignment vertical="center" wrapText="1"/>
      <protection/>
    </xf>
    <xf numFmtId="0" fontId="43" fillId="40" borderId="27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vertical="center" wrapText="1"/>
      <protection/>
    </xf>
    <xf numFmtId="0" fontId="12" fillId="44" borderId="30" xfId="57" applyFont="1" applyFill="1" applyBorder="1" applyAlignment="1" applyProtection="1">
      <alignment vertical="center" wrapText="1"/>
      <protection/>
    </xf>
    <xf numFmtId="0" fontId="97" fillId="44" borderId="28" xfId="57" applyFont="1" applyFill="1" applyBorder="1" applyAlignment="1" applyProtection="1">
      <alignment horizontal="left" vertical="top" wrapText="1"/>
      <protection/>
    </xf>
    <xf numFmtId="0" fontId="97" fillId="44" borderId="28" xfId="57" applyFont="1" applyFill="1" applyBorder="1" applyAlignment="1" applyProtection="1">
      <alignment horizontal="center" vertical="top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170" fontId="7" fillId="44" borderId="28" xfId="57" applyNumberFormat="1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/>
    </xf>
    <xf numFmtId="0" fontId="12" fillId="44" borderId="25" xfId="57" applyFont="1" applyFill="1" applyBorder="1" applyAlignment="1" applyProtection="1">
      <alignment horizontal="center" vertical="center" wrapText="1"/>
      <protection locked="0"/>
    </xf>
    <xf numFmtId="0" fontId="12" fillId="44" borderId="25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 applyProtection="1">
      <alignment vertical="center" wrapText="1"/>
      <protection/>
    </xf>
    <xf numFmtId="0" fontId="7" fillId="44" borderId="31" xfId="57" applyFont="1" applyFill="1" applyBorder="1" applyAlignment="1" applyProtection="1">
      <alignment vertical="center" wrapText="1"/>
      <protection locked="0"/>
    </xf>
    <xf numFmtId="0" fontId="11" fillId="43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wrapText="1"/>
      <protection/>
    </xf>
    <xf numFmtId="16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7" borderId="18" xfId="0" applyFill="1" applyBorder="1" applyAlignment="1">
      <alignment/>
    </xf>
    <xf numFmtId="0" fontId="0" fillId="18" borderId="18" xfId="0" applyFill="1" applyBorder="1" applyAlignment="1">
      <alignment/>
    </xf>
    <xf numFmtId="0" fontId="0" fillId="47" borderId="18" xfId="0" applyFont="1" applyFill="1" applyBorder="1" applyAlignment="1">
      <alignment horizontal="center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Alignment="1" applyProtection="1">
      <alignment horizontal="center" vertical="center" wrapText="1"/>
      <protection hidden="1"/>
    </xf>
    <xf numFmtId="0" fontId="7" fillId="0" borderId="0" xfId="57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7" fillId="42" borderId="34" xfId="0" applyFont="1" applyFill="1" applyBorder="1" applyAlignment="1" applyProtection="1">
      <alignment horizontal="center" vertical="center" wrapText="1"/>
      <protection locked="0"/>
    </xf>
    <xf numFmtId="170" fontId="7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3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54" fillId="42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5" fillId="42" borderId="18" xfId="0" applyFont="1" applyFill="1" applyBorder="1" applyAlignment="1">
      <alignment horizontal="center" vertical="center"/>
    </xf>
    <xf numFmtId="0" fontId="12" fillId="42" borderId="38" xfId="0" applyFont="1" applyFill="1" applyBorder="1" applyAlignment="1" applyProtection="1">
      <alignment horizontal="center" vertical="center" wrapText="1"/>
      <protection locked="0"/>
    </xf>
    <xf numFmtId="0" fontId="7" fillId="4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7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48" fillId="42" borderId="39" xfId="57" applyFont="1" applyFill="1" applyBorder="1" applyAlignment="1" applyProtection="1">
      <alignment horizontal="center" vertical="top" wrapText="1"/>
      <protection/>
    </xf>
    <xf numFmtId="0" fontId="48" fillId="42" borderId="39" xfId="57" applyFont="1" applyFill="1" applyBorder="1" applyAlignment="1" applyProtection="1">
      <alignment horizontal="left" vertical="top" wrapText="1"/>
      <protection/>
    </xf>
    <xf numFmtId="0" fontId="11" fillId="48" borderId="0" xfId="0" applyFont="1" applyFill="1" applyBorder="1" applyAlignment="1" applyProtection="1">
      <alignment vertical="center" wrapText="1"/>
      <protection locked="0"/>
    </xf>
    <xf numFmtId="0" fontId="47" fillId="0" borderId="0" xfId="57" applyFont="1" applyFill="1" applyAlignment="1" applyProtection="1">
      <alignment horizontal="center" vertical="center" wrapText="1"/>
      <protection/>
    </xf>
    <xf numFmtId="0" fontId="11" fillId="44" borderId="18" xfId="57" applyFont="1" applyFill="1" applyBorder="1" applyAlignment="1" applyProtection="1">
      <alignment vertical="center" wrapText="1"/>
      <protection/>
    </xf>
    <xf numFmtId="0" fontId="48" fillId="42" borderId="40" xfId="57" applyFont="1" applyFill="1" applyBorder="1" applyAlignment="1" applyProtection="1">
      <alignment vertical="top" wrapText="1"/>
      <protection/>
    </xf>
    <xf numFmtId="0" fontId="48" fillId="42" borderId="41" xfId="57" applyFont="1" applyFill="1" applyBorder="1" applyAlignment="1" applyProtection="1">
      <alignment vertical="top" wrapText="1"/>
      <protection/>
    </xf>
    <xf numFmtId="0" fontId="48" fillId="42" borderId="42" xfId="57" applyFont="1" applyFill="1" applyBorder="1" applyAlignment="1" applyProtection="1">
      <alignment vertical="top" wrapText="1"/>
      <protection/>
    </xf>
    <xf numFmtId="0" fontId="48" fillId="42" borderId="43" xfId="57" applyFont="1" applyFill="1" applyBorder="1" applyAlignment="1" applyProtection="1">
      <alignment vertical="top" wrapText="1"/>
      <protection/>
    </xf>
    <xf numFmtId="0" fontId="48" fillId="42" borderId="44" xfId="57" applyFont="1" applyFill="1" applyBorder="1" applyAlignment="1" applyProtection="1">
      <alignment vertical="top" wrapText="1"/>
      <protection/>
    </xf>
    <xf numFmtId="0" fontId="48" fillId="42" borderId="45" xfId="57" applyFont="1" applyFill="1" applyBorder="1" applyAlignment="1" applyProtection="1">
      <alignment vertical="top" wrapText="1"/>
      <protection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Fill="1" applyAlignment="1" applyProtection="1">
      <alignment horizontal="center" vertical="center" wrapText="1"/>
      <protection locked="0"/>
    </xf>
    <xf numFmtId="0" fontId="41" fillId="42" borderId="46" xfId="57" applyFont="1" applyFill="1" applyBorder="1" applyAlignment="1" applyProtection="1">
      <alignment vertical="center" wrapText="1"/>
      <protection locked="0"/>
    </xf>
    <xf numFmtId="0" fontId="41" fillId="42" borderId="47" xfId="5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48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 hidden="1" locked="0"/>
    </xf>
    <xf numFmtId="0" fontId="7" fillId="0" borderId="0" xfId="5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/>
      <protection hidden="1" locked="0"/>
    </xf>
    <xf numFmtId="16" fontId="0" fillId="0" borderId="0" xfId="0" applyNumberFormat="1" applyFont="1" applyBorder="1" applyAlignment="1" applyProtection="1">
      <alignment/>
      <protection hidden="1" locked="0"/>
    </xf>
    <xf numFmtId="171" fontId="0" fillId="0" borderId="0" xfId="0" applyNumberFormat="1" applyFont="1" applyBorder="1" applyAlignment="1" applyProtection="1">
      <alignment/>
      <protection hidden="1" locked="0"/>
    </xf>
    <xf numFmtId="172" fontId="0" fillId="0" borderId="0" xfId="0" applyNumberFormat="1" applyFont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170" fontId="0" fillId="0" borderId="0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/>
      <protection hidden="1" locked="0"/>
    </xf>
    <xf numFmtId="170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173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2" fillId="40" borderId="30" xfId="57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 locked="0"/>
    </xf>
    <xf numFmtId="0" fontId="40" fillId="16" borderId="28" xfId="57" applyFont="1" applyFill="1" applyBorder="1" applyAlignment="1" applyProtection="1">
      <alignment horizontal="center" vertical="center" wrapText="1"/>
      <protection/>
    </xf>
    <xf numFmtId="0" fontId="13" fillId="16" borderId="28" xfId="57" applyFont="1" applyFill="1" applyBorder="1" applyAlignment="1" applyProtection="1">
      <alignment horizontal="center" vertical="center" wrapText="1"/>
      <protection/>
    </xf>
    <xf numFmtId="0" fontId="13" fillId="16" borderId="33" xfId="57" applyFont="1" applyFill="1" applyBorder="1" applyAlignment="1" applyProtection="1">
      <alignment horizontal="center" vertical="center" wrapText="1"/>
      <protection/>
    </xf>
    <xf numFmtId="0" fontId="12" fillId="16" borderId="50" xfId="57" applyFont="1" applyFill="1" applyBorder="1" applyAlignment="1" applyProtection="1">
      <alignment horizontal="center" vertical="center" wrapText="1"/>
      <protection/>
    </xf>
    <xf numFmtId="0" fontId="12" fillId="16" borderId="51" xfId="57" applyFont="1" applyFill="1" applyBorder="1" applyAlignment="1" applyProtection="1">
      <alignment horizontal="center" vertical="center" wrapText="1"/>
      <protection/>
    </xf>
    <xf numFmtId="0" fontId="12" fillId="16" borderId="30" xfId="57" applyFont="1" applyFill="1" applyBorder="1" applyAlignment="1" applyProtection="1">
      <alignment horizontal="center" vertical="center" wrapText="1"/>
      <protection/>
    </xf>
    <xf numFmtId="0" fontId="41" fillId="44" borderId="52" xfId="57" applyFont="1" applyFill="1" applyBorder="1" applyAlignment="1" applyProtection="1">
      <alignment horizontal="center" vertical="center" wrapText="1"/>
      <protection locked="0"/>
    </xf>
    <xf numFmtId="0" fontId="41" fillId="44" borderId="0" xfId="57" applyFont="1" applyFill="1" applyBorder="1" applyAlignment="1" applyProtection="1">
      <alignment horizontal="center" vertical="center" wrapText="1"/>
      <protection locked="0"/>
    </xf>
    <xf numFmtId="0" fontId="41" fillId="44" borderId="53" xfId="57" applyFont="1" applyFill="1" applyBorder="1" applyAlignment="1" applyProtection="1">
      <alignment horizontal="center" vertical="center" wrapText="1"/>
      <protection locked="0"/>
    </xf>
    <xf numFmtId="0" fontId="41" fillId="44" borderId="54" xfId="57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16" borderId="55" xfId="57" applyFont="1" applyFill="1" applyBorder="1" applyAlignment="1" applyProtection="1">
      <alignment horizontal="left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12" fillId="16" borderId="28" xfId="57" applyFont="1" applyFill="1" applyBorder="1" applyAlignment="1" applyProtection="1">
      <alignment horizontal="center" vertical="center" wrapText="1"/>
      <protection/>
    </xf>
    <xf numFmtId="0" fontId="7" fillId="44" borderId="50" xfId="57" applyFont="1" applyFill="1" applyBorder="1" applyAlignment="1" applyProtection="1">
      <alignment horizontal="left" vertical="center" wrapText="1"/>
      <protection locked="0"/>
    </xf>
    <xf numFmtId="0" fontId="7" fillId="44" borderId="51" xfId="57" applyFont="1" applyFill="1" applyBorder="1" applyAlignment="1" applyProtection="1">
      <alignment horizontal="left" vertical="center" wrapText="1"/>
      <protection locked="0"/>
    </xf>
    <xf numFmtId="0" fontId="7" fillId="44" borderId="56" xfId="57" applyFont="1" applyFill="1" applyBorder="1" applyAlignment="1" applyProtection="1">
      <alignment horizontal="left" vertical="center" wrapText="1"/>
      <protection locked="0"/>
    </xf>
    <xf numFmtId="0" fontId="0" fillId="0" borderId="0" xfId="57" applyFill="1">
      <alignment/>
      <protection/>
    </xf>
    <xf numFmtId="0" fontId="7" fillId="44" borderId="31" xfId="57" applyFont="1" applyFill="1" applyBorder="1" applyAlignment="1" applyProtection="1">
      <alignment horizontal="center" vertical="center" wrapText="1"/>
      <protection locked="0"/>
    </xf>
    <xf numFmtId="0" fontId="7" fillId="44" borderId="29" xfId="57" applyFont="1" applyFill="1" applyBorder="1" applyAlignment="1" applyProtection="1">
      <alignment horizontal="center" vertical="center" wrapText="1"/>
      <protection locked="0"/>
    </xf>
    <xf numFmtId="0" fontId="7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52" xfId="57" applyFont="1" applyFill="1" applyBorder="1" applyAlignment="1" applyProtection="1">
      <alignment horizontal="center" vertical="center" wrapText="1"/>
      <protection locked="0"/>
    </xf>
    <xf numFmtId="0" fontId="7" fillId="44" borderId="0" xfId="57" applyFont="1" applyFill="1" applyBorder="1" applyAlignment="1" applyProtection="1">
      <alignment horizontal="center" vertical="center" wrapText="1"/>
      <protection locked="0"/>
    </xf>
    <xf numFmtId="0" fontId="7" fillId="44" borderId="58" xfId="57" applyFont="1" applyFill="1" applyBorder="1" applyAlignment="1" applyProtection="1">
      <alignment horizontal="center" vertical="center" wrapText="1"/>
      <protection locked="0"/>
    </xf>
    <xf numFmtId="0" fontId="7" fillId="44" borderId="53" xfId="57" applyFont="1" applyFill="1" applyBorder="1" applyAlignment="1" applyProtection="1">
      <alignment horizontal="center" vertical="center" wrapText="1"/>
      <protection locked="0"/>
    </xf>
    <xf numFmtId="0" fontId="7" fillId="44" borderId="54" xfId="57" applyFont="1" applyFill="1" applyBorder="1" applyAlignment="1" applyProtection="1">
      <alignment horizontal="center" vertical="center" wrapText="1"/>
      <protection locked="0"/>
    </xf>
    <xf numFmtId="0" fontId="7" fillId="44" borderId="59" xfId="57" applyFont="1" applyFill="1" applyBorder="1" applyAlignment="1" applyProtection="1">
      <alignment horizontal="center" vertical="center" wrapText="1"/>
      <protection locked="0"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/>
      <protection locked="0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99" fillId="16" borderId="28" xfId="57" applyFont="1" applyFill="1" applyBorder="1" applyAlignment="1" applyProtection="1">
      <alignment horizontal="center" vertical="center" wrapText="1"/>
      <protection/>
    </xf>
    <xf numFmtId="0" fontId="42" fillId="16" borderId="32" xfId="57" applyFont="1" applyFill="1" applyBorder="1" applyAlignment="1" applyProtection="1">
      <alignment horizontal="center" vertical="center" wrapText="1"/>
      <protection/>
    </xf>
    <xf numFmtId="0" fontId="42" fillId="16" borderId="51" xfId="57" applyFont="1" applyFill="1" applyBorder="1" applyAlignment="1" applyProtection="1">
      <alignment horizontal="center" vertical="center" wrapText="1"/>
      <protection/>
    </xf>
    <xf numFmtId="0" fontId="42" fillId="16" borderId="30" xfId="57" applyFont="1" applyFill="1" applyBorder="1" applyAlignment="1" applyProtection="1">
      <alignment horizontal="center" vertical="center" wrapText="1"/>
      <protection/>
    </xf>
    <xf numFmtId="0" fontId="12" fillId="16" borderId="33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1" fillId="44" borderId="31" xfId="57" applyFont="1" applyFill="1" applyBorder="1" applyAlignment="1" applyProtection="1">
      <alignment horizontal="center" vertical="top" wrapText="1"/>
      <protection locked="0"/>
    </xf>
    <xf numFmtId="0" fontId="41" fillId="44" borderId="29" xfId="57" applyFont="1" applyFill="1" applyBorder="1" applyAlignment="1" applyProtection="1">
      <alignment horizontal="center" vertical="top" wrapText="1"/>
      <protection locked="0"/>
    </xf>
    <xf numFmtId="0" fontId="41" fillId="44" borderId="52" xfId="57" applyFont="1" applyFill="1" applyBorder="1" applyAlignment="1" applyProtection="1">
      <alignment horizontal="center" vertical="top" wrapText="1"/>
      <protection locked="0"/>
    </xf>
    <xf numFmtId="0" fontId="41" fillId="44" borderId="0" xfId="57" applyFont="1" applyFill="1" applyBorder="1" applyAlignment="1" applyProtection="1">
      <alignment horizontal="center" vertical="top" wrapText="1"/>
      <protection locked="0"/>
    </xf>
    <xf numFmtId="0" fontId="41" fillId="44" borderId="53" xfId="57" applyFont="1" applyFill="1" applyBorder="1" applyAlignment="1" applyProtection="1">
      <alignment horizontal="center" vertical="top" wrapText="1"/>
      <protection locked="0"/>
    </xf>
    <xf numFmtId="0" fontId="41" fillId="44" borderId="54" xfId="57" applyFont="1" applyFill="1" applyBorder="1" applyAlignment="1" applyProtection="1">
      <alignment horizontal="center" vertical="top" wrapText="1"/>
      <protection locked="0"/>
    </xf>
    <xf numFmtId="0" fontId="100" fillId="49" borderId="0" xfId="57" applyFont="1" applyFill="1" applyBorder="1" applyAlignment="1" applyProtection="1">
      <alignment horizontal="center" wrapText="1"/>
      <protection/>
    </xf>
    <xf numFmtId="0" fontId="100" fillId="49" borderId="54" xfId="57" applyFont="1" applyFill="1" applyBorder="1" applyAlignment="1" applyProtection="1">
      <alignment horizontal="center" wrapText="1"/>
      <protection/>
    </xf>
    <xf numFmtId="0" fontId="41" fillId="44" borderId="32" xfId="57" applyFont="1" applyFill="1" applyBorder="1" applyAlignment="1" applyProtection="1">
      <alignment horizontal="center" vertical="center" wrapText="1"/>
      <protection locked="0"/>
    </xf>
    <xf numFmtId="0" fontId="41" fillId="44" borderId="51" xfId="57" applyFont="1" applyFill="1" applyBorder="1" applyAlignment="1" applyProtection="1">
      <alignment horizontal="center" vertical="center" wrapText="1"/>
      <protection locked="0"/>
    </xf>
    <xf numFmtId="0" fontId="41" fillId="44" borderId="31" xfId="57" applyFont="1" applyFill="1" applyBorder="1" applyAlignment="1" applyProtection="1">
      <alignment horizontal="center" vertical="center" wrapText="1"/>
      <protection locked="0"/>
    </xf>
    <xf numFmtId="0" fontId="41" fillId="44" borderId="29" xfId="57" applyFont="1" applyFill="1" applyBorder="1" applyAlignment="1" applyProtection="1">
      <alignment horizontal="center" vertical="center" wrapText="1"/>
      <protection locked="0"/>
    </xf>
    <xf numFmtId="0" fontId="11" fillId="44" borderId="32" xfId="57" applyFont="1" applyFill="1" applyBorder="1" applyAlignment="1" applyProtection="1">
      <alignment horizontal="center" vertical="center" wrapText="1"/>
      <protection locked="0"/>
    </xf>
    <xf numFmtId="0" fontId="11" fillId="44" borderId="51" xfId="57" applyFont="1" applyFill="1" applyBorder="1" applyAlignment="1" applyProtection="1">
      <alignment horizontal="center" vertical="center" wrapText="1"/>
      <protection locked="0"/>
    </xf>
    <xf numFmtId="0" fontId="11" fillId="44" borderId="30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horizontal="center" vertical="center" wrapText="1"/>
      <protection/>
    </xf>
    <xf numFmtId="0" fontId="12" fillId="44" borderId="51" xfId="57" applyFont="1" applyFill="1" applyBorder="1" applyAlignment="1" applyProtection="1">
      <alignment horizontal="center" vertical="center" wrapText="1"/>
      <protection/>
    </xf>
    <xf numFmtId="0" fontId="41" fillId="49" borderId="31" xfId="57" applyFont="1" applyFill="1" applyBorder="1" applyAlignment="1" applyProtection="1">
      <alignment horizontal="center" vertical="center" wrapText="1"/>
      <protection locked="0"/>
    </xf>
    <xf numFmtId="0" fontId="41" fillId="49" borderId="29" xfId="57" applyFont="1" applyFill="1" applyBorder="1" applyAlignment="1" applyProtection="1">
      <alignment horizontal="center" vertical="center" wrapText="1"/>
      <protection locked="0"/>
    </xf>
    <xf numFmtId="0" fontId="41" fillId="49" borderId="52" xfId="57" applyFont="1" applyFill="1" applyBorder="1" applyAlignment="1" applyProtection="1">
      <alignment horizontal="center" vertical="center" wrapText="1"/>
      <protection locked="0"/>
    </xf>
    <xf numFmtId="0" fontId="41" fillId="49" borderId="0" xfId="57" applyFont="1" applyFill="1" applyBorder="1" applyAlignment="1" applyProtection="1">
      <alignment horizontal="center" vertical="center" wrapText="1"/>
      <protection locked="0"/>
    </xf>
    <xf numFmtId="0" fontId="7" fillId="43" borderId="0" xfId="57" applyFont="1" applyFill="1" applyAlignment="1" applyProtection="1">
      <alignment horizontal="center" vertical="center" wrapText="1"/>
      <protection/>
    </xf>
    <xf numFmtId="0" fontId="44" fillId="16" borderId="32" xfId="57" applyFont="1" applyFill="1" applyBorder="1" applyAlignment="1" applyProtection="1">
      <alignment horizontal="center" vertical="center" wrapText="1"/>
      <protection/>
    </xf>
    <xf numFmtId="0" fontId="44" fillId="16" borderId="51" xfId="57" applyFont="1" applyFill="1" applyBorder="1" applyAlignment="1" applyProtection="1">
      <alignment horizontal="center" vertical="center" wrapText="1"/>
      <protection/>
    </xf>
    <xf numFmtId="0" fontId="44" fillId="16" borderId="30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vertical="center" wrapText="1"/>
      <protection/>
    </xf>
    <xf numFmtId="0" fontId="11" fillId="44" borderId="32" xfId="57" applyFont="1" applyFill="1" applyBorder="1" applyAlignment="1" applyProtection="1">
      <alignment horizontal="left" vertical="center" wrapText="1"/>
      <protection locked="0"/>
    </xf>
    <xf numFmtId="0" fontId="11" fillId="44" borderId="51" xfId="57" applyFont="1" applyFill="1" applyBorder="1" applyAlignment="1" applyProtection="1">
      <alignment horizontal="left" vertical="center" wrapText="1"/>
      <protection locked="0"/>
    </xf>
    <xf numFmtId="0" fontId="11" fillId="44" borderId="30" xfId="57" applyFont="1" applyFill="1" applyBorder="1" applyAlignment="1" applyProtection="1">
      <alignment horizontal="left" vertical="center" wrapText="1"/>
      <protection locked="0"/>
    </xf>
    <xf numFmtId="0" fontId="44" fillId="16" borderId="28" xfId="57" applyFont="1" applyFill="1" applyBorder="1" applyAlignment="1" applyProtection="1">
      <alignment horizontal="left" vertical="center" wrapText="1"/>
      <protection/>
    </xf>
    <xf numFmtId="0" fontId="12" fillId="44" borderId="51" xfId="57" applyFont="1" applyFill="1" applyBorder="1" applyAlignment="1" applyProtection="1">
      <alignment horizontal="center" vertical="center" wrapText="1"/>
      <protection locked="0"/>
    </xf>
    <xf numFmtId="0" fontId="12" fillId="44" borderId="30" xfId="57" applyFont="1" applyFill="1" applyBorder="1" applyAlignment="1" applyProtection="1">
      <alignment horizontal="center" vertical="center" wrapText="1"/>
      <protection locked="0"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44" borderId="52" xfId="57" applyFont="1" applyFill="1" applyBorder="1" applyAlignment="1" applyProtection="1">
      <alignment horizontal="center" vertical="center" wrapText="1"/>
      <protection locked="0"/>
    </xf>
    <xf numFmtId="0" fontId="12" fillId="44" borderId="0" xfId="57" applyFont="1" applyFill="1" applyBorder="1" applyAlignment="1" applyProtection="1">
      <alignment horizontal="center" vertical="center" wrapText="1"/>
      <protection locked="0"/>
    </xf>
    <xf numFmtId="0" fontId="12" fillId="44" borderId="26" xfId="57" applyFont="1" applyFill="1" applyBorder="1" applyAlignment="1" applyProtection="1">
      <alignment horizontal="center" vertical="center" wrapText="1"/>
      <protection locked="0"/>
    </xf>
    <xf numFmtId="0" fontId="101" fillId="49" borderId="60" xfId="57" applyFont="1" applyFill="1" applyBorder="1" applyAlignment="1" applyProtection="1">
      <alignment horizontal="center" vertical="center" wrapText="1"/>
      <protection/>
    </xf>
    <xf numFmtId="0" fontId="101" fillId="49" borderId="61" xfId="57" applyFont="1" applyFill="1" applyBorder="1" applyAlignment="1" applyProtection="1">
      <alignment horizontal="center" vertical="center" wrapText="1"/>
      <protection/>
    </xf>
    <xf numFmtId="0" fontId="101" fillId="49" borderId="62" xfId="57" applyFont="1" applyFill="1" applyBorder="1" applyAlignment="1" applyProtection="1">
      <alignment horizontal="center" vertical="center" wrapText="1"/>
      <protection/>
    </xf>
    <xf numFmtId="0" fontId="12" fillId="44" borderId="32" xfId="57" applyFont="1" applyFill="1" applyBorder="1" applyAlignment="1" applyProtection="1">
      <alignment horizontal="center" vertical="center" wrapText="1"/>
      <protection locked="0"/>
    </xf>
    <xf numFmtId="0" fontId="102" fillId="49" borderId="32" xfId="57" applyFont="1" applyFill="1" applyBorder="1" applyAlignment="1" applyProtection="1">
      <alignment horizontal="center" vertical="center" wrapText="1"/>
      <protection/>
    </xf>
    <xf numFmtId="0" fontId="102" fillId="49" borderId="51" xfId="57" applyFont="1" applyFill="1" applyBorder="1" applyAlignment="1" applyProtection="1">
      <alignment horizontal="center" vertical="center" wrapText="1"/>
      <protection/>
    </xf>
    <xf numFmtId="0" fontId="102" fillId="49" borderId="30" xfId="57" applyFont="1" applyFill="1" applyBorder="1" applyAlignment="1" applyProtection="1">
      <alignment horizontal="center" vertical="center" wrapText="1"/>
      <protection/>
    </xf>
    <xf numFmtId="0" fontId="41" fillId="44" borderId="57" xfId="57" applyFont="1" applyFill="1" applyBorder="1" applyAlignment="1" applyProtection="1">
      <alignment horizontal="center" vertical="top" wrapText="1"/>
      <protection locked="0"/>
    </xf>
    <xf numFmtId="0" fontId="41" fillId="44" borderId="58" xfId="57" applyFont="1" applyFill="1" applyBorder="1" applyAlignment="1" applyProtection="1">
      <alignment horizontal="center" vertical="top" wrapText="1"/>
      <protection locked="0"/>
    </xf>
    <xf numFmtId="0" fontId="41" fillId="44" borderId="59" xfId="57" applyFont="1" applyFill="1" applyBorder="1" applyAlignment="1" applyProtection="1">
      <alignment horizontal="center" vertical="top" wrapText="1"/>
      <protection locked="0"/>
    </xf>
    <xf numFmtId="0" fontId="103" fillId="44" borderId="31" xfId="57" applyFont="1" applyFill="1" applyBorder="1" applyAlignment="1" applyProtection="1">
      <alignment horizontal="center" vertical="center" wrapText="1"/>
      <protection/>
    </xf>
    <xf numFmtId="0" fontId="103" fillId="44" borderId="29" xfId="57" applyFont="1" applyFill="1" applyBorder="1" applyAlignment="1" applyProtection="1">
      <alignment horizontal="center" vertical="center" wrapText="1"/>
      <protection/>
    </xf>
    <xf numFmtId="0" fontId="103" fillId="44" borderId="57" xfId="57" applyFont="1" applyFill="1" applyBorder="1" applyAlignment="1" applyProtection="1">
      <alignment horizontal="center" vertical="center" wrapText="1"/>
      <protection/>
    </xf>
    <xf numFmtId="0" fontId="103" fillId="44" borderId="53" xfId="57" applyFont="1" applyFill="1" applyBorder="1" applyAlignment="1" applyProtection="1">
      <alignment horizontal="center" vertical="center" wrapText="1"/>
      <protection/>
    </xf>
    <xf numFmtId="0" fontId="103" fillId="44" borderId="54" xfId="57" applyFont="1" applyFill="1" applyBorder="1" applyAlignment="1" applyProtection="1">
      <alignment horizontal="center" vertical="center" wrapText="1"/>
      <protection/>
    </xf>
    <xf numFmtId="0" fontId="103" fillId="44" borderId="59" xfId="57" applyFont="1" applyFill="1" applyBorder="1" applyAlignment="1" applyProtection="1">
      <alignment horizontal="center" vertical="center" wrapText="1"/>
      <protection/>
    </xf>
    <xf numFmtId="0" fontId="104" fillId="49" borderId="32" xfId="57" applyFont="1" applyFill="1" applyBorder="1" applyAlignment="1" applyProtection="1">
      <alignment horizontal="center" vertical="center" wrapText="1"/>
      <protection/>
    </xf>
    <xf numFmtId="0" fontId="104" fillId="49" borderId="51" xfId="57" applyFont="1" applyFill="1" applyBorder="1" applyAlignment="1" applyProtection="1">
      <alignment horizontal="center" vertical="center" wrapText="1"/>
      <protection/>
    </xf>
    <xf numFmtId="0" fontId="104" fillId="49" borderId="30" xfId="57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20" fillId="50" borderId="63" xfId="57" applyFont="1" applyFill="1" applyBorder="1" applyAlignment="1" applyProtection="1">
      <alignment horizontal="center" vertical="center" wrapText="1"/>
      <protection/>
    </xf>
    <xf numFmtId="0" fontId="20" fillId="50" borderId="64" xfId="57" applyFont="1" applyFill="1" applyBorder="1" applyAlignment="1" applyProtection="1">
      <alignment horizontal="center" vertical="center" wrapText="1"/>
      <protection/>
    </xf>
    <xf numFmtId="0" fontId="20" fillId="50" borderId="65" xfId="57" applyFont="1" applyFill="1" applyBorder="1" applyAlignment="1" applyProtection="1">
      <alignment horizontal="center" vertical="center" wrapText="1"/>
      <protection/>
    </xf>
    <xf numFmtId="0" fontId="20" fillId="50" borderId="66" xfId="57" applyFont="1" applyFill="1" applyBorder="1" applyAlignment="1" applyProtection="1">
      <alignment horizontal="center" vertical="center" wrapText="1"/>
      <protection/>
    </xf>
    <xf numFmtId="0" fontId="105" fillId="44" borderId="18" xfId="57" applyFont="1" applyFill="1" applyBorder="1" applyAlignment="1" applyProtection="1">
      <alignment horizontal="left" vertical="center" wrapText="1" indent="11"/>
      <protection locked="0"/>
    </xf>
    <xf numFmtId="0" fontId="105" fillId="44" borderId="18" xfId="57" applyFont="1" applyFill="1" applyBorder="1" applyAlignment="1" applyProtection="1">
      <alignment horizontal="left" vertical="center" wrapText="1" indent="12"/>
      <protection locked="0"/>
    </xf>
    <xf numFmtId="0" fontId="12" fillId="41" borderId="67" xfId="57" applyFont="1" applyFill="1" applyBorder="1" applyAlignment="1" applyProtection="1">
      <alignment horizontal="center" vertical="center" wrapText="1"/>
      <protection/>
    </xf>
    <xf numFmtId="0" fontId="12" fillId="41" borderId="68" xfId="57" applyFont="1" applyFill="1" applyBorder="1" applyAlignment="1" applyProtection="1">
      <alignment horizontal="center" vertical="center" wrapText="1"/>
      <protection/>
    </xf>
    <xf numFmtId="0" fontId="12" fillId="41" borderId="69" xfId="57" applyFont="1" applyFill="1" applyBorder="1" applyAlignment="1" applyProtection="1">
      <alignment horizontal="center" vertical="center" wrapText="1"/>
      <protection/>
    </xf>
    <xf numFmtId="0" fontId="12" fillId="41" borderId="70" xfId="57" applyFont="1" applyFill="1" applyBorder="1" applyAlignment="1" applyProtection="1">
      <alignment horizontal="center" vertical="center" wrapText="1"/>
      <protection/>
    </xf>
    <xf numFmtId="0" fontId="12" fillId="41" borderId="71" xfId="57" applyFont="1" applyFill="1" applyBorder="1" applyAlignment="1" applyProtection="1">
      <alignment horizontal="center" vertical="center" wrapText="1"/>
      <protection/>
    </xf>
    <xf numFmtId="0" fontId="12" fillId="41" borderId="72" xfId="57" applyFont="1" applyFill="1" applyBorder="1" applyAlignment="1" applyProtection="1">
      <alignment horizontal="center" vertical="center" wrapText="1"/>
      <protection/>
    </xf>
    <xf numFmtId="0" fontId="12" fillId="41" borderId="73" xfId="57" applyFont="1" applyFill="1" applyBorder="1" applyAlignment="1" applyProtection="1">
      <alignment horizontal="center" vertical="center" wrapText="1"/>
      <protection/>
    </xf>
    <xf numFmtId="0" fontId="11" fillId="42" borderId="73" xfId="0" applyFont="1" applyFill="1" applyBorder="1" applyAlignment="1" applyProtection="1">
      <alignment horizontal="center" vertical="center" wrapText="1"/>
      <protection locked="0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49" xfId="0" applyFont="1" applyFill="1" applyBorder="1" applyAlignment="1" applyProtection="1">
      <alignment horizontal="center" vertical="center" wrapText="1"/>
      <protection locked="0"/>
    </xf>
    <xf numFmtId="0" fontId="41" fillId="42" borderId="69" xfId="0" applyFont="1" applyFill="1" applyBorder="1" applyAlignment="1" applyProtection="1">
      <alignment horizontal="center" vertical="center" wrapText="1"/>
      <protection locked="0"/>
    </xf>
    <xf numFmtId="0" fontId="41" fillId="42" borderId="74" xfId="0" applyFont="1" applyFill="1" applyBorder="1" applyAlignment="1" applyProtection="1">
      <alignment horizontal="center" vertical="center" wrapText="1"/>
      <protection locked="0"/>
    </xf>
    <xf numFmtId="0" fontId="48" fillId="42" borderId="42" xfId="57" applyFont="1" applyFill="1" applyBorder="1" applyAlignment="1" applyProtection="1">
      <alignment horizontal="center" vertical="top" wrapText="1"/>
      <protection/>
    </xf>
    <xf numFmtId="0" fontId="48" fillId="42" borderId="46" xfId="57" applyFont="1" applyFill="1" applyBorder="1" applyAlignment="1" applyProtection="1">
      <alignment horizontal="center" vertical="top" wrapText="1"/>
      <protection/>
    </xf>
    <xf numFmtId="0" fontId="11" fillId="42" borderId="71" xfId="0" applyFont="1" applyFill="1" applyBorder="1" applyAlignment="1" applyProtection="1">
      <alignment horizontal="center" vertical="center" wrapText="1"/>
      <protection locked="0"/>
    </xf>
    <xf numFmtId="0" fontId="11" fillId="42" borderId="75" xfId="0" applyFont="1" applyFill="1" applyBorder="1" applyAlignment="1" applyProtection="1">
      <alignment horizontal="center" vertical="center" wrapText="1"/>
      <protection locked="0"/>
    </xf>
    <xf numFmtId="0" fontId="11" fillId="42" borderId="72" xfId="0" applyFont="1" applyFill="1" applyBorder="1" applyAlignment="1" applyProtection="1">
      <alignment horizontal="center" vertical="center" wrapText="1"/>
      <protection locked="0"/>
    </xf>
    <xf numFmtId="0" fontId="50" fillId="50" borderId="76" xfId="57" applyFont="1" applyFill="1" applyBorder="1" applyAlignment="1" applyProtection="1">
      <alignment horizontal="center" wrapText="1"/>
      <protection/>
    </xf>
    <xf numFmtId="0" fontId="50" fillId="50" borderId="77" xfId="57" applyFont="1" applyFill="1" applyBorder="1" applyAlignment="1" applyProtection="1">
      <alignment horizontal="center" wrapText="1"/>
      <protection/>
    </xf>
    <xf numFmtId="0" fontId="50" fillId="50" borderId="78" xfId="57" applyFont="1" applyFill="1" applyBorder="1" applyAlignment="1" applyProtection="1">
      <alignment horizontal="center" wrapText="1"/>
      <protection/>
    </xf>
    <xf numFmtId="0" fontId="50" fillId="50" borderId="79" xfId="57" applyFont="1" applyFill="1" applyBorder="1" applyAlignment="1" applyProtection="1">
      <alignment horizontal="center" wrapText="1"/>
      <protection/>
    </xf>
    <xf numFmtId="0" fontId="50" fillId="50" borderId="0" xfId="57" applyFont="1" applyFill="1" applyBorder="1" applyAlignment="1" applyProtection="1">
      <alignment horizontal="center" wrapText="1"/>
      <protection/>
    </xf>
    <xf numFmtId="0" fontId="50" fillId="50" borderId="74" xfId="57" applyFont="1" applyFill="1" applyBorder="1" applyAlignment="1" applyProtection="1">
      <alignment horizontal="center" wrapText="1"/>
      <protection/>
    </xf>
    <xf numFmtId="0" fontId="50" fillId="50" borderId="80" xfId="57" applyFont="1" applyFill="1" applyBorder="1" applyAlignment="1" applyProtection="1">
      <alignment horizontal="center" wrapText="1"/>
      <protection/>
    </xf>
    <xf numFmtId="0" fontId="50" fillId="50" borderId="81" xfId="57" applyFont="1" applyFill="1" applyBorder="1" applyAlignment="1" applyProtection="1">
      <alignment horizontal="center" wrapText="1"/>
      <protection/>
    </xf>
    <xf numFmtId="0" fontId="50" fillId="50" borderId="82" xfId="57" applyFont="1" applyFill="1" applyBorder="1" applyAlignment="1" applyProtection="1">
      <alignment horizontal="center" wrapText="1"/>
      <protection/>
    </xf>
    <xf numFmtId="0" fontId="12" fillId="42" borderId="83" xfId="0" applyFont="1" applyFill="1" applyBorder="1" applyAlignment="1" applyProtection="1">
      <alignment horizontal="center" vertical="center" wrapText="1"/>
      <protection locked="0"/>
    </xf>
    <xf numFmtId="0" fontId="12" fillId="42" borderId="70" xfId="0" applyFont="1" applyFill="1" applyBorder="1" applyAlignment="1" applyProtection="1">
      <alignment horizontal="center" vertical="center" wrapText="1"/>
      <protection locked="0"/>
    </xf>
    <xf numFmtId="0" fontId="49" fillId="50" borderId="47" xfId="57" applyFont="1" applyFill="1" applyBorder="1" applyAlignment="1" applyProtection="1">
      <alignment horizontal="center" vertical="center" wrapText="1"/>
      <protection locked="0"/>
    </xf>
    <xf numFmtId="0" fontId="49" fillId="50" borderId="84" xfId="57" applyFont="1" applyFill="1" applyBorder="1" applyAlignment="1" applyProtection="1">
      <alignment horizontal="center" vertical="center" wrapText="1"/>
      <protection locked="0"/>
    </xf>
    <xf numFmtId="0" fontId="49" fillId="50" borderId="49" xfId="57" applyFont="1" applyFill="1" applyBorder="1" applyAlignment="1" applyProtection="1">
      <alignment horizontal="center" vertical="center" wrapText="1"/>
      <protection locked="0"/>
    </xf>
    <xf numFmtId="0" fontId="49" fillId="50" borderId="85" xfId="57" applyFont="1" applyFill="1" applyBorder="1" applyAlignment="1" applyProtection="1">
      <alignment horizontal="center" vertical="center" wrapText="1"/>
      <protection locked="0"/>
    </xf>
    <xf numFmtId="0" fontId="12" fillId="44" borderId="67" xfId="57" applyFont="1" applyFill="1" applyBorder="1" applyAlignment="1" applyProtection="1">
      <alignment horizontal="center" vertical="center" wrapText="1"/>
      <protection locked="0"/>
    </xf>
    <xf numFmtId="0" fontId="12" fillId="44" borderId="86" xfId="57" applyFont="1" applyFill="1" applyBorder="1" applyAlignment="1" applyProtection="1">
      <alignment horizontal="center" vertical="center" wrapText="1"/>
      <protection locked="0"/>
    </xf>
    <xf numFmtId="0" fontId="12" fillId="44" borderId="18" xfId="57" applyFont="1" applyFill="1" applyBorder="1" applyAlignment="1" applyProtection="1">
      <alignment horizontal="center" vertical="center" wrapText="1"/>
      <protection locked="0"/>
    </xf>
    <xf numFmtId="0" fontId="11" fillId="42" borderId="34" xfId="0" applyFont="1" applyFill="1" applyBorder="1" applyAlignment="1" applyProtection="1">
      <alignment horizontal="left" vertical="center" wrapText="1"/>
      <protection locked="0"/>
    </xf>
    <xf numFmtId="0" fontId="105" fillId="44" borderId="18" xfId="57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06" fillId="50" borderId="67" xfId="57" applyFont="1" applyFill="1" applyBorder="1" applyAlignment="1" applyProtection="1">
      <alignment horizontal="center" vertical="center" wrapText="1"/>
      <protection/>
    </xf>
    <xf numFmtId="0" fontId="106" fillId="50" borderId="87" xfId="57" applyFont="1" applyFill="1" applyBorder="1" applyAlignment="1" applyProtection="1">
      <alignment horizontal="center" vertical="center" wrapText="1"/>
      <protection/>
    </xf>
    <xf numFmtId="0" fontId="106" fillId="50" borderId="68" xfId="57" applyFont="1" applyFill="1" applyBorder="1" applyAlignment="1" applyProtection="1">
      <alignment horizontal="center" vertical="center" wrapText="1"/>
      <protection/>
    </xf>
    <xf numFmtId="0" fontId="12" fillId="42" borderId="88" xfId="0" applyFont="1" applyFill="1" applyBorder="1" applyAlignment="1" applyProtection="1">
      <alignment horizontal="center" vertical="center" wrapText="1"/>
      <protection locked="0"/>
    </xf>
    <xf numFmtId="0" fontId="12" fillId="42" borderId="89" xfId="0" applyFont="1" applyFill="1" applyBorder="1" applyAlignment="1" applyProtection="1">
      <alignment horizontal="center" vertical="center" wrapText="1"/>
      <protection locked="0"/>
    </xf>
    <xf numFmtId="0" fontId="12" fillId="42" borderId="90" xfId="0" applyFont="1" applyFill="1" applyBorder="1" applyAlignment="1" applyProtection="1">
      <alignment horizontal="center" vertical="center" wrapText="1"/>
      <protection locked="0"/>
    </xf>
    <xf numFmtId="0" fontId="12" fillId="42" borderId="91" xfId="0" applyFont="1" applyFill="1" applyBorder="1" applyAlignment="1" applyProtection="1">
      <alignment horizontal="center" vertical="center" wrapText="1"/>
      <protection locked="0"/>
    </xf>
    <xf numFmtId="0" fontId="41" fillId="42" borderId="67" xfId="0" applyFont="1" applyFill="1" applyBorder="1" applyAlignment="1" applyProtection="1">
      <alignment horizontal="center" vertical="center" wrapText="1"/>
      <protection locked="0"/>
    </xf>
    <xf numFmtId="0" fontId="41" fillId="42" borderId="92" xfId="0" applyFont="1" applyFill="1" applyBorder="1" applyAlignment="1" applyProtection="1">
      <alignment horizontal="center" vertical="center" wrapText="1"/>
      <protection locked="0"/>
    </xf>
    <xf numFmtId="0" fontId="12" fillId="41" borderId="87" xfId="57" applyFont="1" applyFill="1" applyBorder="1" applyAlignment="1" applyProtection="1">
      <alignment horizontal="center" vertical="center" wrapText="1"/>
      <protection/>
    </xf>
    <xf numFmtId="0" fontId="12" fillId="41" borderId="47" xfId="57" applyFont="1" applyFill="1" applyBorder="1" applyAlignment="1" applyProtection="1">
      <alignment horizontal="center" vertical="center" wrapText="1"/>
      <protection/>
    </xf>
    <xf numFmtId="0" fontId="12" fillId="41" borderId="84" xfId="57" applyFont="1" applyFill="1" applyBorder="1" applyAlignment="1" applyProtection="1">
      <alignment horizontal="center" vertical="center" wrapText="1"/>
      <protection/>
    </xf>
    <xf numFmtId="0" fontId="12" fillId="41" borderId="85" xfId="57" applyFont="1" applyFill="1" applyBorder="1" applyAlignment="1" applyProtection="1">
      <alignment horizontal="center" vertical="center" wrapText="1"/>
      <protection/>
    </xf>
    <xf numFmtId="0" fontId="48" fillId="42" borderId="70" xfId="57" applyFont="1" applyFill="1" applyBorder="1" applyAlignment="1" applyProtection="1">
      <alignment horizontal="center" vertical="top" wrapText="1"/>
      <protection/>
    </xf>
    <xf numFmtId="0" fontId="48" fillId="42" borderId="85" xfId="57" applyFont="1" applyFill="1" applyBorder="1" applyAlignment="1" applyProtection="1">
      <alignment horizontal="center" vertical="top" wrapText="1"/>
      <protection/>
    </xf>
    <xf numFmtId="0" fontId="12" fillId="40" borderId="32" xfId="57" applyFont="1" applyFill="1" applyBorder="1" applyAlignment="1" applyProtection="1">
      <alignment horizontal="left" vertical="center" wrapText="1"/>
      <protection/>
    </xf>
    <xf numFmtId="0" fontId="40" fillId="41" borderId="36" xfId="57" applyFont="1" applyFill="1" applyBorder="1" applyAlignment="1" applyProtection="1">
      <alignment horizontal="center" vertical="center" wrapText="1"/>
      <protection/>
    </xf>
    <xf numFmtId="0" fontId="40" fillId="41" borderId="49" xfId="57" applyFont="1" applyFill="1" applyBorder="1" applyAlignment="1" applyProtection="1">
      <alignment horizontal="center" vertical="center" wrapText="1"/>
      <protection/>
    </xf>
    <xf numFmtId="0" fontId="41" fillId="42" borderId="69" xfId="0" applyFont="1" applyFill="1" applyBorder="1" applyAlignment="1" applyProtection="1">
      <alignment horizontal="left" vertical="center" wrapText="1" indent="2"/>
      <protection locked="0"/>
    </xf>
    <xf numFmtId="0" fontId="41" fillId="42" borderId="74" xfId="0" applyFont="1" applyFill="1" applyBorder="1" applyAlignment="1" applyProtection="1">
      <alignment horizontal="left" vertical="center" wrapText="1" indent="2"/>
      <protection locked="0"/>
    </xf>
    <xf numFmtId="0" fontId="53" fillId="50" borderId="76" xfId="57" applyFont="1" applyFill="1" applyBorder="1" applyAlignment="1" applyProtection="1">
      <alignment horizontal="center" vertical="center" wrapText="1"/>
      <protection/>
    </xf>
    <xf numFmtId="0" fontId="53" fillId="50" borderId="77" xfId="57" applyFont="1" applyFill="1" applyBorder="1" applyAlignment="1" applyProtection="1">
      <alignment horizontal="center" vertical="center" wrapText="1"/>
      <protection/>
    </xf>
    <xf numFmtId="0" fontId="53" fillId="50" borderId="78" xfId="57" applyFont="1" applyFill="1" applyBorder="1" applyAlignment="1" applyProtection="1">
      <alignment horizontal="center" vertical="center" wrapText="1"/>
      <protection/>
    </xf>
    <xf numFmtId="0" fontId="12" fillId="42" borderId="93" xfId="0" applyFont="1" applyFill="1" applyBorder="1" applyAlignment="1" applyProtection="1">
      <alignment horizontal="center" vertical="center" wrapText="1"/>
      <protection locked="0"/>
    </xf>
    <xf numFmtId="0" fontId="12" fillId="42" borderId="94" xfId="0" applyFont="1" applyFill="1" applyBorder="1" applyAlignment="1" applyProtection="1">
      <alignment horizontal="center" vertical="center" wrapText="1"/>
      <protection locked="0"/>
    </xf>
    <xf numFmtId="0" fontId="12" fillId="42" borderId="95" xfId="0" applyFont="1" applyFill="1" applyBorder="1" applyAlignment="1" applyProtection="1">
      <alignment horizontal="center" vertical="center" wrapText="1"/>
      <protection locked="0"/>
    </xf>
    <xf numFmtId="0" fontId="7" fillId="44" borderId="69" xfId="57" applyFont="1" applyFill="1" applyBorder="1" applyAlignment="1" applyProtection="1">
      <alignment horizontal="center" vertical="center" wrapText="1"/>
      <protection locked="0"/>
    </xf>
    <xf numFmtId="0" fontId="7" fillId="44" borderId="74" xfId="57" applyFont="1" applyFill="1" applyBorder="1" applyAlignment="1" applyProtection="1">
      <alignment horizontal="center" vertical="center" wrapText="1"/>
      <protection locked="0"/>
    </xf>
    <xf numFmtId="0" fontId="7" fillId="44" borderId="47" xfId="57" applyFont="1" applyFill="1" applyBorder="1" applyAlignment="1" applyProtection="1">
      <alignment horizontal="left" vertical="center" wrapText="1" indent="2"/>
      <protection locked="0"/>
    </xf>
    <xf numFmtId="0" fontId="7" fillId="44" borderId="96" xfId="57" applyFont="1" applyFill="1" applyBorder="1" applyAlignment="1" applyProtection="1">
      <alignment horizontal="left" vertical="center" wrapText="1" indent="2"/>
      <protection locked="0"/>
    </xf>
    <xf numFmtId="0" fontId="40" fillId="16" borderId="33" xfId="57" applyFont="1" applyFill="1" applyBorder="1" applyAlignment="1" applyProtection="1">
      <alignment horizontal="center" vertical="center" wrapText="1"/>
      <protection/>
    </xf>
    <xf numFmtId="0" fontId="7" fillId="42" borderId="97" xfId="0" applyFont="1" applyFill="1" applyBorder="1" applyAlignment="1" applyProtection="1">
      <alignment horizontal="center" vertical="center" wrapText="1"/>
      <protection locked="0"/>
    </xf>
    <xf numFmtId="0" fontId="7" fillId="42" borderId="87" xfId="0" applyFont="1" applyFill="1" applyBorder="1" applyAlignment="1" applyProtection="1">
      <alignment horizontal="center" vertical="center" wrapText="1"/>
      <protection locked="0"/>
    </xf>
    <xf numFmtId="0" fontId="7" fillId="42" borderId="68" xfId="0" applyFont="1" applyFill="1" applyBorder="1" applyAlignment="1" applyProtection="1">
      <alignment horizontal="center" vertical="center" wrapText="1"/>
      <protection locked="0"/>
    </xf>
    <xf numFmtId="0" fontId="41" fillId="42" borderId="34" xfId="0" applyFont="1" applyFill="1" applyBorder="1" applyAlignment="1" applyProtection="1">
      <alignment vertical="center"/>
      <protection locked="0"/>
    </xf>
    <xf numFmtId="0" fontId="50" fillId="51" borderId="14" xfId="57" applyFont="1" applyFill="1" applyBorder="1" applyAlignment="1" applyProtection="1">
      <alignment horizontal="center" wrapText="1"/>
      <protection/>
    </xf>
    <xf numFmtId="0" fontId="50" fillId="51" borderId="15" xfId="57" applyFont="1" applyFill="1" applyBorder="1" applyAlignment="1" applyProtection="1">
      <alignment horizontal="center" wrapText="1"/>
      <protection/>
    </xf>
    <xf numFmtId="0" fontId="50" fillId="51" borderId="16" xfId="57" applyFont="1" applyFill="1" applyBorder="1" applyAlignment="1" applyProtection="1">
      <alignment horizontal="center" wrapText="1"/>
      <protection/>
    </xf>
    <xf numFmtId="0" fontId="50" fillId="51" borderId="10" xfId="57" applyFont="1" applyFill="1" applyBorder="1" applyAlignment="1" applyProtection="1">
      <alignment horizontal="center" wrapText="1"/>
      <protection/>
    </xf>
    <xf numFmtId="0" fontId="50" fillId="51" borderId="0" xfId="57" applyFont="1" applyFill="1" applyBorder="1" applyAlignment="1" applyProtection="1">
      <alignment horizontal="center" wrapText="1"/>
      <protection/>
    </xf>
    <xf numFmtId="0" fontId="50" fillId="51" borderId="11" xfId="57" applyFont="1" applyFill="1" applyBorder="1" applyAlignment="1" applyProtection="1">
      <alignment horizontal="center" wrapText="1"/>
      <protection/>
    </xf>
    <xf numFmtId="0" fontId="50" fillId="51" borderId="12" xfId="57" applyFont="1" applyFill="1" applyBorder="1" applyAlignment="1" applyProtection="1">
      <alignment horizontal="center" wrapText="1"/>
      <protection/>
    </xf>
    <xf numFmtId="0" fontId="50" fillId="51" borderId="17" xfId="57" applyFont="1" applyFill="1" applyBorder="1" applyAlignment="1" applyProtection="1">
      <alignment horizontal="center" wrapText="1"/>
      <protection/>
    </xf>
    <xf numFmtId="0" fontId="50" fillId="51" borderId="13" xfId="57" applyFont="1" applyFill="1" applyBorder="1" applyAlignment="1" applyProtection="1">
      <alignment horizontal="center" wrapText="1"/>
      <protection/>
    </xf>
    <xf numFmtId="0" fontId="12" fillId="41" borderId="36" xfId="57" applyFont="1" applyFill="1" applyBorder="1" applyAlignment="1" applyProtection="1">
      <alignment horizontal="center" vertical="center" wrapText="1"/>
      <protection/>
    </xf>
    <xf numFmtId="0" fontId="7" fillId="42" borderId="67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84" xfId="0" applyFont="1" applyFill="1" applyBorder="1" applyAlignment="1" applyProtection="1">
      <alignment horizontal="center" vertical="center" wrapText="1"/>
      <protection locked="0"/>
    </xf>
    <xf numFmtId="0" fontId="7" fillId="42" borderId="36" xfId="0" applyFont="1" applyFill="1" applyBorder="1" applyAlignment="1" applyProtection="1">
      <alignment horizontal="center" vertical="center" wrapText="1"/>
      <protection locked="0"/>
    </xf>
    <xf numFmtId="0" fontId="7" fillId="42" borderId="49" xfId="0" applyFont="1" applyFill="1" applyBorder="1" applyAlignment="1" applyProtection="1">
      <alignment horizontal="center" vertical="center" wrapText="1"/>
      <protection locked="0"/>
    </xf>
    <xf numFmtId="0" fontId="12" fillId="42" borderId="98" xfId="0" applyFont="1" applyFill="1" applyBorder="1" applyAlignment="1" applyProtection="1">
      <alignment horizontal="left" vertical="center" wrapText="1"/>
      <protection locked="0"/>
    </xf>
    <xf numFmtId="0" fontId="12" fillId="42" borderId="99" xfId="0" applyFont="1" applyFill="1" applyBorder="1" applyAlignment="1" applyProtection="1">
      <alignment horizontal="left" vertical="center" wrapText="1"/>
      <protection locked="0"/>
    </xf>
    <xf numFmtId="0" fontId="12" fillId="42" borderId="100" xfId="0" applyFont="1" applyFill="1" applyBorder="1" applyAlignment="1" applyProtection="1">
      <alignment horizontal="left" vertical="center" wrapText="1"/>
      <protection locked="0"/>
    </xf>
    <xf numFmtId="0" fontId="12" fillId="42" borderId="80" xfId="0" applyFont="1" applyFill="1" applyBorder="1" applyAlignment="1" applyProtection="1">
      <alignment horizontal="left" vertical="center" wrapText="1"/>
      <protection locked="0"/>
    </xf>
    <xf numFmtId="0" fontId="12" fillId="42" borderId="81" xfId="0" applyFont="1" applyFill="1" applyBorder="1" applyAlignment="1" applyProtection="1">
      <alignment horizontal="left" vertical="center" wrapText="1"/>
      <protection locked="0"/>
    </xf>
    <xf numFmtId="0" fontId="12" fillId="42" borderId="82" xfId="0" applyFont="1" applyFill="1" applyBorder="1" applyAlignment="1" applyProtection="1">
      <alignment horizontal="left" vertical="center" wrapText="1"/>
      <protection locked="0"/>
    </xf>
    <xf numFmtId="0" fontId="7" fillId="42" borderId="101" xfId="0" applyFont="1" applyFill="1" applyBorder="1" applyAlignment="1" applyProtection="1">
      <alignment horizontal="center" vertical="center" wrapText="1"/>
      <protection locked="0"/>
    </xf>
    <xf numFmtId="0" fontId="7" fillId="42" borderId="102" xfId="0" applyFont="1" applyFill="1" applyBorder="1" applyAlignment="1" applyProtection="1">
      <alignment horizontal="center" vertical="center" wrapText="1"/>
      <protection locked="0"/>
    </xf>
    <xf numFmtId="0" fontId="7" fillId="42" borderId="103" xfId="0" applyFont="1" applyFill="1" applyBorder="1" applyAlignment="1" applyProtection="1">
      <alignment horizontal="center" vertical="center" wrapText="1"/>
      <protection locked="0"/>
    </xf>
    <xf numFmtId="0" fontId="7" fillId="42" borderId="34" xfId="0" applyFont="1" applyFill="1" applyBorder="1" applyAlignment="1" applyProtection="1">
      <alignment horizontal="left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52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 quotePrefix="1">
      <alignment horizontal="center"/>
      <protection hidden="1"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4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 quotePrefix="1">
      <alignment horizontal="center" vertical="center"/>
    </xf>
    <xf numFmtId="0" fontId="11" fillId="52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5" borderId="0" xfId="0" applyFont="1" applyFill="1" applyAlignment="1">
      <alignment horizontal="left" vertical="center"/>
    </xf>
    <xf numFmtId="0" fontId="31" fillId="53" borderId="0" xfId="0" applyFont="1" applyFill="1" applyAlignment="1">
      <alignment horizontal="center" vertical="center"/>
    </xf>
    <xf numFmtId="0" fontId="33" fillId="40" borderId="18" xfId="0" applyFont="1" applyFill="1" applyBorder="1" applyAlignment="1">
      <alignment horizontal="left"/>
    </xf>
    <xf numFmtId="0" fontId="32" fillId="40" borderId="18" xfId="0" applyFont="1" applyFill="1" applyBorder="1" applyAlignment="1">
      <alignment horizontal="left"/>
    </xf>
    <xf numFmtId="0" fontId="19" fillId="54" borderId="0" xfId="0" applyFont="1" applyFill="1" applyBorder="1" applyAlignment="1">
      <alignment horizontal="center" vertical="center"/>
    </xf>
    <xf numFmtId="0" fontId="20" fillId="55" borderId="17" xfId="0" applyFont="1" applyFill="1" applyBorder="1" applyAlignment="1">
      <alignment horizontal="center"/>
    </xf>
    <xf numFmtId="0" fontId="25" fillId="42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Pension!E890" /><Relationship Id="rId4" Type="http://schemas.openxmlformats.org/officeDocument/2006/relationships/hyperlink" Target="#Pension!D347" /><Relationship Id="rId5" Type="http://schemas.openxmlformats.org/officeDocument/2006/relationships/hyperlink" Target="#Pension!A179" /><Relationship Id="rId6" Type="http://schemas.openxmlformats.org/officeDocument/2006/relationships/hyperlink" Target="#Pension!A9" /><Relationship Id="rId7" Type="http://schemas.openxmlformats.org/officeDocument/2006/relationships/hyperlink" Target="#Pension!G773" /><Relationship Id="rId8" Type="http://schemas.openxmlformats.org/officeDocument/2006/relationships/hyperlink" Target="#Pension!C642" /><Relationship Id="rId9" Type="http://schemas.openxmlformats.org/officeDocument/2006/relationships/hyperlink" Target="#Pension!E466" /><Relationship Id="rId10" Type="http://schemas.openxmlformats.org/officeDocument/2006/relationships/hyperlink" Target="#Pension!B824" /><Relationship Id="rId11" Type="http://schemas.openxmlformats.org/officeDocument/2006/relationships/hyperlink" Target="#Pension!C706" /><Relationship Id="rId12" Type="http://schemas.openxmlformats.org/officeDocument/2006/relationships/hyperlink" Target="#Pension!D52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y!G26" /><Relationship Id="rId2" Type="http://schemas.openxmlformats.org/officeDocument/2006/relationships/hyperlink" Target="#my!G26" /><Relationship Id="rId3" Type="http://schemas.openxmlformats.org/officeDocument/2006/relationships/hyperlink" Target="#my!G26" /><Relationship Id="rId4" Type="http://schemas.openxmlformats.org/officeDocument/2006/relationships/hyperlink" Target="#my!G26" /><Relationship Id="rId5" Type="http://schemas.openxmlformats.org/officeDocument/2006/relationships/hyperlink" Target="#my!G26" /><Relationship Id="rId6" Type="http://schemas.openxmlformats.org/officeDocument/2006/relationships/hyperlink" Target="#my!G26" /><Relationship Id="rId7" Type="http://schemas.openxmlformats.org/officeDocument/2006/relationships/hyperlink" Target="#my!G26" /><Relationship Id="rId8" Type="http://schemas.openxmlformats.org/officeDocument/2006/relationships/hyperlink" Target="#my!G26" /><Relationship Id="rId9" Type="http://schemas.openxmlformats.org/officeDocument/2006/relationships/hyperlink" Target="#my!G26" /><Relationship Id="rId10" Type="http://schemas.openxmlformats.org/officeDocument/2006/relationships/hyperlink" Target="#my!G26" /><Relationship Id="rId11" Type="http://schemas.openxmlformats.org/officeDocument/2006/relationships/hyperlink" Target="#my!G26" /><Relationship Id="rId12" Type="http://schemas.openxmlformats.org/officeDocument/2006/relationships/hyperlink" Target="#my!G26" /><Relationship Id="rId13" Type="http://schemas.openxmlformats.org/officeDocument/2006/relationships/hyperlink" Target="#my!G26" /><Relationship Id="rId14" Type="http://schemas.openxmlformats.org/officeDocument/2006/relationships/hyperlink" Target="#my!G26" /><Relationship Id="rId15" Type="http://schemas.openxmlformats.org/officeDocument/2006/relationships/hyperlink" Target="#my!G26" /><Relationship Id="rId16" Type="http://schemas.openxmlformats.org/officeDocument/2006/relationships/hyperlink" Target="#my!G26" /><Relationship Id="rId17" Type="http://schemas.openxmlformats.org/officeDocument/2006/relationships/hyperlink" Target="#my!G26" /><Relationship Id="rId18" Type="http://schemas.openxmlformats.org/officeDocument/2006/relationships/hyperlink" Target="#my!G26" /><Relationship Id="rId19" Type="http://schemas.openxmlformats.org/officeDocument/2006/relationships/hyperlink" Target="#my!G26" /><Relationship Id="rId20" Type="http://schemas.openxmlformats.org/officeDocument/2006/relationships/hyperlink" Target="#my!G26" /><Relationship Id="rId21" Type="http://schemas.openxmlformats.org/officeDocument/2006/relationships/hyperlink" Target="#my!G26" /><Relationship Id="rId22" Type="http://schemas.openxmlformats.org/officeDocument/2006/relationships/hyperlink" Target="#my!G26" /><Relationship Id="rId23" Type="http://schemas.openxmlformats.org/officeDocument/2006/relationships/hyperlink" Target="#my!G26" /><Relationship Id="rId24" Type="http://schemas.openxmlformats.org/officeDocument/2006/relationships/hyperlink" Target="#my!G26" /><Relationship Id="rId25" Type="http://schemas.openxmlformats.org/officeDocument/2006/relationships/hyperlink" Target="#my!G26" /><Relationship Id="rId26" Type="http://schemas.openxmlformats.org/officeDocument/2006/relationships/hyperlink" Target="#my!G26" /><Relationship Id="rId27" Type="http://schemas.openxmlformats.org/officeDocument/2006/relationships/hyperlink" Target="#my!G26" /><Relationship Id="rId28" Type="http://schemas.openxmlformats.org/officeDocument/2006/relationships/hyperlink" Target="#my!G26" /><Relationship Id="rId29" Type="http://schemas.openxmlformats.org/officeDocument/2006/relationships/hyperlink" Target="#my!G26" /><Relationship Id="rId30" Type="http://schemas.openxmlformats.org/officeDocument/2006/relationships/hyperlink" Target="#my!G26" /><Relationship Id="rId31" Type="http://schemas.openxmlformats.org/officeDocument/2006/relationships/hyperlink" Target="#my!G26" /><Relationship Id="rId32" Type="http://schemas.openxmlformats.org/officeDocument/2006/relationships/hyperlink" Target="#my!G26" /><Relationship Id="rId33" Type="http://schemas.openxmlformats.org/officeDocument/2006/relationships/hyperlink" Target="#my!G26" /><Relationship Id="rId34" Type="http://schemas.openxmlformats.org/officeDocument/2006/relationships/hyperlink" Target="#my!G26" /><Relationship Id="rId35" Type="http://schemas.openxmlformats.org/officeDocument/2006/relationships/hyperlink" Target="#my!G26" /><Relationship Id="rId36" Type="http://schemas.openxmlformats.org/officeDocument/2006/relationships/hyperlink" Target="#my!G26" /><Relationship Id="rId37" Type="http://schemas.openxmlformats.org/officeDocument/2006/relationships/hyperlink" Target="#my!G26" /><Relationship Id="rId38" Type="http://schemas.openxmlformats.org/officeDocument/2006/relationships/hyperlink" Target="#my!G2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15</xdr:row>
      <xdr:rowOff>247650</xdr:rowOff>
    </xdr:from>
    <xdr:to>
      <xdr:col>8</xdr:col>
      <xdr:colOff>314325</xdr:colOff>
      <xdr:row>23</xdr:row>
      <xdr:rowOff>276225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8483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18</xdr:row>
      <xdr:rowOff>85725</xdr:rowOff>
    </xdr:from>
    <xdr:to>
      <xdr:col>8</xdr:col>
      <xdr:colOff>76200</xdr:colOff>
      <xdr:row>25</xdr:row>
      <xdr:rowOff>9525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9245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85725</xdr:rowOff>
    </xdr:from>
    <xdr:to>
      <xdr:col>7</xdr:col>
      <xdr:colOff>381000</xdr:colOff>
      <xdr:row>30</xdr:row>
      <xdr:rowOff>47625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4552950" y="8334375"/>
          <a:ext cx="132397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LETTER</a:t>
          </a:r>
        </a:p>
      </xdr:txBody>
    </xdr:sp>
    <xdr:clientData/>
  </xdr:twoCellAnchor>
  <xdr:twoCellAnchor>
    <xdr:from>
      <xdr:col>6</xdr:col>
      <xdr:colOff>57150</xdr:colOff>
      <xdr:row>33</xdr:row>
      <xdr:rowOff>304800</xdr:rowOff>
    </xdr:from>
    <xdr:to>
      <xdr:col>7</xdr:col>
      <xdr:colOff>361950</xdr:colOff>
      <xdr:row>34</xdr:row>
      <xdr:rowOff>200025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4543425" y="9686925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ANNEXURE-I</a:t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7</xdr:col>
      <xdr:colOff>352425</xdr:colOff>
      <xdr:row>33</xdr:row>
      <xdr:rowOff>190500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4533900" y="9258300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PART-II(A),(B)</a:t>
          </a:r>
        </a:p>
      </xdr:txBody>
    </xdr:sp>
    <xdr:clientData/>
  </xdr:twoCellAnchor>
  <xdr:twoCellAnchor>
    <xdr:from>
      <xdr:col>6</xdr:col>
      <xdr:colOff>66675</xdr:colOff>
      <xdr:row>30</xdr:row>
      <xdr:rowOff>228600</xdr:rowOff>
    </xdr:from>
    <xdr:to>
      <xdr:col>7</xdr:col>
      <xdr:colOff>333375</xdr:colOff>
      <xdr:row>32</xdr:row>
      <xdr:rowOff>28575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552950" y="8848725"/>
          <a:ext cx="12763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APPLICATION</a:t>
          </a:r>
        </a:p>
      </xdr:txBody>
    </xdr:sp>
    <xdr:clientData/>
  </xdr:twoCellAnchor>
  <xdr:twoCellAnchor>
    <xdr:from>
      <xdr:col>7</xdr:col>
      <xdr:colOff>666750</xdr:colOff>
      <xdr:row>30</xdr:row>
      <xdr:rowOff>209550</xdr:rowOff>
    </xdr:from>
    <xdr:to>
      <xdr:col>11</xdr:col>
      <xdr:colOff>0</xdr:colOff>
      <xdr:row>32</xdr:row>
      <xdr:rowOff>38100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6162675" y="8829675"/>
          <a:ext cx="16002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Dtls  of  Recoveries</a:t>
          </a:r>
        </a:p>
      </xdr:txBody>
    </xdr:sp>
    <xdr:clientData/>
  </xdr:twoCellAnchor>
  <xdr:twoCellAnchor>
    <xdr:from>
      <xdr:col>7</xdr:col>
      <xdr:colOff>676275</xdr:colOff>
      <xdr:row>29</xdr:row>
      <xdr:rowOff>104775</xdr:rowOff>
    </xdr:from>
    <xdr:to>
      <xdr:col>10</xdr:col>
      <xdr:colOff>133350</xdr:colOff>
      <xdr:row>30</xdr:row>
      <xdr:rowOff>57150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6172200" y="8353425"/>
          <a:ext cx="15906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ANNEXTURE-III</a:t>
          </a:r>
        </a:p>
      </xdr:txBody>
    </xdr:sp>
    <xdr:clientData/>
  </xdr:twoCellAnchor>
  <xdr:twoCellAnchor>
    <xdr:from>
      <xdr:col>7</xdr:col>
      <xdr:colOff>600075</xdr:colOff>
      <xdr:row>34</xdr:row>
      <xdr:rowOff>371475</xdr:rowOff>
    </xdr:from>
    <xdr:to>
      <xdr:col>10</xdr:col>
      <xdr:colOff>123825</xdr:colOff>
      <xdr:row>35</xdr:row>
      <xdr:rowOff>342900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6096000" y="10172700"/>
          <a:ext cx="16668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THUMB IMPRESSIONS</a:t>
          </a:r>
        </a:p>
      </xdr:txBody>
    </xdr:sp>
    <xdr:clientData/>
  </xdr:twoCellAnchor>
  <xdr:twoCellAnchor>
    <xdr:from>
      <xdr:col>7</xdr:col>
      <xdr:colOff>638175</xdr:colOff>
      <xdr:row>32</xdr:row>
      <xdr:rowOff>152400</xdr:rowOff>
    </xdr:from>
    <xdr:to>
      <xdr:col>10</xdr:col>
      <xdr:colOff>123825</xdr:colOff>
      <xdr:row>33</xdr:row>
      <xdr:rowOff>238125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6134100" y="9296400"/>
          <a:ext cx="16287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certificates</a:t>
          </a:r>
        </a:p>
      </xdr:txBody>
    </xdr:sp>
    <xdr:clientData/>
  </xdr:twoCellAnchor>
  <xdr:twoCellAnchor>
    <xdr:from>
      <xdr:col>7</xdr:col>
      <xdr:colOff>609600</xdr:colOff>
      <xdr:row>33</xdr:row>
      <xdr:rowOff>352425</xdr:rowOff>
    </xdr:from>
    <xdr:to>
      <xdr:col>10</xdr:col>
      <xdr:colOff>123825</xdr:colOff>
      <xdr:row>34</xdr:row>
      <xdr:rowOff>238125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6105525" y="9734550"/>
          <a:ext cx="16573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LPC</a:t>
          </a:r>
        </a:p>
      </xdr:txBody>
    </xdr:sp>
    <xdr:clientData/>
  </xdr:twoCellAnchor>
  <xdr:twoCellAnchor>
    <xdr:from>
      <xdr:col>6</xdr:col>
      <xdr:colOff>47625</xdr:colOff>
      <xdr:row>34</xdr:row>
      <xdr:rowOff>342900</xdr:rowOff>
    </xdr:from>
    <xdr:to>
      <xdr:col>7</xdr:col>
      <xdr:colOff>342900</xdr:colOff>
      <xdr:row>35</xdr:row>
      <xdr:rowOff>342900</xdr:rowOff>
    </xdr:to>
    <xdr:sp>
      <xdr:nvSpPr>
        <xdr:cNvPr id="14" name="Rounded Rectangle 16">
          <a:hlinkClick r:id="rId12"/>
        </xdr:cNvPr>
        <xdr:cNvSpPr>
          <a:spLocks/>
        </xdr:cNvSpPr>
      </xdr:nvSpPr>
      <xdr:spPr>
        <a:xfrm>
          <a:off x="4533900" y="10144125"/>
          <a:ext cx="13049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736</xdr:row>
      <xdr:rowOff>76200</xdr:rowOff>
    </xdr:from>
    <xdr:to>
      <xdr:col>2</xdr:col>
      <xdr:colOff>304800</xdr:colOff>
      <xdr:row>740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923925" y="138150600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736</xdr:row>
      <xdr:rowOff>66675</xdr:rowOff>
    </xdr:from>
    <xdr:to>
      <xdr:col>5</xdr:col>
      <xdr:colOff>76200</xdr:colOff>
      <xdr:row>740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2895600" y="138141075"/>
          <a:ext cx="609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736</xdr:row>
      <xdr:rowOff>95250</xdr:rowOff>
    </xdr:from>
    <xdr:to>
      <xdr:col>6</xdr:col>
      <xdr:colOff>666750</xdr:colOff>
      <xdr:row>740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4371975" y="138169650"/>
          <a:ext cx="523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764</xdr:row>
      <xdr:rowOff>133350</xdr:rowOff>
    </xdr:from>
    <xdr:to>
      <xdr:col>5</xdr:col>
      <xdr:colOff>533400</xdr:colOff>
      <xdr:row>769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2981325" y="143284575"/>
          <a:ext cx="981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775</xdr:row>
      <xdr:rowOff>47625</xdr:rowOff>
    </xdr:from>
    <xdr:to>
      <xdr:col>3</xdr:col>
      <xdr:colOff>57150</xdr:colOff>
      <xdr:row>781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200150" y="145189575"/>
          <a:ext cx="7334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775</xdr:row>
      <xdr:rowOff>76200</xdr:rowOff>
    </xdr:from>
    <xdr:to>
      <xdr:col>7</xdr:col>
      <xdr:colOff>28575</xdr:colOff>
      <xdr:row>781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4314825" y="145218150"/>
          <a:ext cx="962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785</xdr:row>
      <xdr:rowOff>95250</xdr:rowOff>
    </xdr:from>
    <xdr:to>
      <xdr:col>7</xdr:col>
      <xdr:colOff>476250</xdr:colOff>
      <xdr:row>808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914400" y="147513675"/>
          <a:ext cx="48101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263</xdr:row>
      <xdr:rowOff>171450</xdr:rowOff>
    </xdr:from>
    <xdr:to>
      <xdr:col>8</xdr:col>
      <xdr:colOff>638175</xdr:colOff>
      <xdr:row>278</xdr:row>
      <xdr:rowOff>228600</xdr:rowOff>
    </xdr:to>
    <xdr:sp>
      <xdr:nvSpPr>
        <xdr:cNvPr id="8" name="Line 16"/>
        <xdr:cNvSpPr>
          <a:spLocks/>
        </xdr:cNvSpPr>
      </xdr:nvSpPr>
      <xdr:spPr>
        <a:xfrm flipH="1">
          <a:off x="3419475" y="49291875"/>
          <a:ext cx="428625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14</xdr:col>
      <xdr:colOff>533400</xdr:colOff>
      <xdr:row>16</xdr:row>
      <xdr:rowOff>133350</xdr:rowOff>
    </xdr:to>
    <xdr:sp>
      <xdr:nvSpPr>
        <xdr:cNvPr id="9" name="Rounded Rectangle 9">
          <a:hlinkClick r:id="rId1"/>
        </xdr:cNvPr>
        <xdr:cNvSpPr>
          <a:spLocks/>
        </xdr:cNvSpPr>
      </xdr:nvSpPr>
      <xdr:spPr>
        <a:xfrm>
          <a:off x="9239250" y="2524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219075</xdr:colOff>
      <xdr:row>85</xdr:row>
      <xdr:rowOff>161925</xdr:rowOff>
    </xdr:to>
    <xdr:sp>
      <xdr:nvSpPr>
        <xdr:cNvPr id="10" name="Rounded Rectangle 10">
          <a:hlinkClick r:id="rId2"/>
        </xdr:cNvPr>
        <xdr:cNvSpPr>
          <a:spLocks/>
        </xdr:cNvSpPr>
      </xdr:nvSpPr>
      <xdr:spPr>
        <a:xfrm>
          <a:off x="9534525" y="15259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323850</xdr:colOff>
      <xdr:row>139</xdr:row>
      <xdr:rowOff>0</xdr:rowOff>
    </xdr:from>
    <xdr:to>
      <xdr:col>13</xdr:col>
      <xdr:colOff>542925</xdr:colOff>
      <xdr:row>142</xdr:row>
      <xdr:rowOff>161925</xdr:rowOff>
    </xdr:to>
    <xdr:sp>
      <xdr:nvSpPr>
        <xdr:cNvPr id="11" name="Rounded Rectangle 11">
          <a:hlinkClick r:id="rId3"/>
        </xdr:cNvPr>
        <xdr:cNvSpPr>
          <a:spLocks/>
        </xdr:cNvSpPr>
      </xdr:nvSpPr>
      <xdr:spPr>
        <a:xfrm>
          <a:off x="8639175" y="255555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0</xdr:colOff>
      <xdr:row>199</xdr:row>
      <xdr:rowOff>114300</xdr:rowOff>
    </xdr:from>
    <xdr:to>
      <xdr:col>13</xdr:col>
      <xdr:colOff>219075</xdr:colOff>
      <xdr:row>203</xdr:row>
      <xdr:rowOff>95250</xdr:rowOff>
    </xdr:to>
    <xdr:sp>
      <xdr:nvSpPr>
        <xdr:cNvPr id="12" name="Rounded Rectangle 12">
          <a:hlinkClick r:id="rId4"/>
        </xdr:cNvPr>
        <xdr:cNvSpPr>
          <a:spLocks/>
        </xdr:cNvSpPr>
      </xdr:nvSpPr>
      <xdr:spPr>
        <a:xfrm>
          <a:off x="8315325" y="367093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276225</xdr:colOff>
      <xdr:row>253</xdr:row>
      <xdr:rowOff>19050</xdr:rowOff>
    </xdr:from>
    <xdr:to>
      <xdr:col>13</xdr:col>
      <xdr:colOff>495300</xdr:colOff>
      <xdr:row>256</xdr:row>
      <xdr:rowOff>76200</xdr:rowOff>
    </xdr:to>
    <xdr:sp>
      <xdr:nvSpPr>
        <xdr:cNvPr id="13" name="Rounded Rectangle 13">
          <a:hlinkClick r:id="rId5"/>
        </xdr:cNvPr>
        <xdr:cNvSpPr>
          <a:spLocks/>
        </xdr:cNvSpPr>
      </xdr:nvSpPr>
      <xdr:spPr>
        <a:xfrm>
          <a:off x="8591550" y="469963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306</xdr:row>
      <xdr:rowOff>19050</xdr:rowOff>
    </xdr:from>
    <xdr:to>
      <xdr:col>15</xdr:col>
      <xdr:colOff>38100</xdr:colOff>
      <xdr:row>310</xdr:row>
      <xdr:rowOff>0</xdr:rowOff>
    </xdr:to>
    <xdr:sp>
      <xdr:nvSpPr>
        <xdr:cNvPr id="14" name="Rounded Rectangle 14">
          <a:hlinkClick r:id="rId6"/>
        </xdr:cNvPr>
        <xdr:cNvSpPr>
          <a:spLocks/>
        </xdr:cNvSpPr>
      </xdr:nvSpPr>
      <xdr:spPr>
        <a:xfrm>
          <a:off x="9353550" y="57883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365</xdr:row>
      <xdr:rowOff>0</xdr:rowOff>
    </xdr:from>
    <xdr:to>
      <xdr:col>15</xdr:col>
      <xdr:colOff>190500</xdr:colOff>
      <xdr:row>368</xdr:row>
      <xdr:rowOff>161925</xdr:rowOff>
    </xdr:to>
    <xdr:sp>
      <xdr:nvSpPr>
        <xdr:cNvPr id="15" name="Rounded Rectangle 15">
          <a:hlinkClick r:id="rId7"/>
        </xdr:cNvPr>
        <xdr:cNvSpPr>
          <a:spLocks/>
        </xdr:cNvSpPr>
      </xdr:nvSpPr>
      <xdr:spPr>
        <a:xfrm>
          <a:off x="9505950" y="693229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438150</xdr:colOff>
      <xdr:row>421</xdr:row>
      <xdr:rowOff>38100</xdr:rowOff>
    </xdr:from>
    <xdr:to>
      <xdr:col>15</xdr:col>
      <xdr:colOff>47625</xdr:colOff>
      <xdr:row>425</xdr:row>
      <xdr:rowOff>19050</xdr:rowOff>
    </xdr:to>
    <xdr:sp>
      <xdr:nvSpPr>
        <xdr:cNvPr id="16" name="Rounded Rectangle 16">
          <a:hlinkClick r:id="rId8"/>
        </xdr:cNvPr>
        <xdr:cNvSpPr>
          <a:spLocks/>
        </xdr:cNvSpPr>
      </xdr:nvSpPr>
      <xdr:spPr>
        <a:xfrm>
          <a:off x="9363075" y="79495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471</xdr:row>
      <xdr:rowOff>0</xdr:rowOff>
    </xdr:from>
    <xdr:to>
      <xdr:col>15</xdr:col>
      <xdr:colOff>142875</xdr:colOff>
      <xdr:row>474</xdr:row>
      <xdr:rowOff>161925</xdr:rowOff>
    </xdr:to>
    <xdr:sp>
      <xdr:nvSpPr>
        <xdr:cNvPr id="17" name="Rounded Rectangle 17">
          <a:hlinkClick r:id="rId9"/>
        </xdr:cNvPr>
        <xdr:cNvSpPr>
          <a:spLocks/>
        </xdr:cNvSpPr>
      </xdr:nvSpPr>
      <xdr:spPr>
        <a:xfrm>
          <a:off x="9458325" y="88677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447675</xdr:colOff>
      <xdr:row>534</xdr:row>
      <xdr:rowOff>133350</xdr:rowOff>
    </xdr:from>
    <xdr:to>
      <xdr:col>15</xdr:col>
      <xdr:colOff>57150</xdr:colOff>
      <xdr:row>538</xdr:row>
      <xdr:rowOff>114300</xdr:rowOff>
    </xdr:to>
    <xdr:sp>
      <xdr:nvSpPr>
        <xdr:cNvPr id="18" name="Rounded Rectangle 18">
          <a:hlinkClick r:id="rId10"/>
        </xdr:cNvPr>
        <xdr:cNvSpPr>
          <a:spLocks/>
        </xdr:cNvSpPr>
      </xdr:nvSpPr>
      <xdr:spPr>
        <a:xfrm>
          <a:off x="9372600" y="10021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171450</xdr:colOff>
      <xdr:row>597</xdr:row>
      <xdr:rowOff>38100</xdr:rowOff>
    </xdr:from>
    <xdr:to>
      <xdr:col>14</xdr:col>
      <xdr:colOff>390525</xdr:colOff>
      <xdr:row>600</xdr:row>
      <xdr:rowOff>76200</xdr:rowOff>
    </xdr:to>
    <xdr:sp>
      <xdr:nvSpPr>
        <xdr:cNvPr id="19" name="Rounded Rectangle 19">
          <a:hlinkClick r:id="rId11"/>
        </xdr:cNvPr>
        <xdr:cNvSpPr>
          <a:spLocks/>
        </xdr:cNvSpPr>
      </xdr:nvSpPr>
      <xdr:spPr>
        <a:xfrm>
          <a:off x="9096375" y="112071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47625</xdr:colOff>
      <xdr:row>651</xdr:row>
      <xdr:rowOff>57150</xdr:rowOff>
    </xdr:from>
    <xdr:to>
      <xdr:col>14</xdr:col>
      <xdr:colOff>266700</xdr:colOff>
      <xdr:row>655</xdr:row>
      <xdr:rowOff>38100</xdr:rowOff>
    </xdr:to>
    <xdr:sp>
      <xdr:nvSpPr>
        <xdr:cNvPr id="20" name="Rounded Rectangle 20">
          <a:hlinkClick r:id="rId12"/>
        </xdr:cNvPr>
        <xdr:cNvSpPr>
          <a:spLocks/>
        </xdr:cNvSpPr>
      </xdr:nvSpPr>
      <xdr:spPr>
        <a:xfrm>
          <a:off x="8972550" y="122224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713</xdr:row>
      <xdr:rowOff>38100</xdr:rowOff>
    </xdr:from>
    <xdr:to>
      <xdr:col>14</xdr:col>
      <xdr:colOff>238125</xdr:colOff>
      <xdr:row>717</xdr:row>
      <xdr:rowOff>19050</xdr:rowOff>
    </xdr:to>
    <xdr:sp>
      <xdr:nvSpPr>
        <xdr:cNvPr id="21" name="Rounded Rectangle 21">
          <a:hlinkClick r:id="rId13"/>
        </xdr:cNvPr>
        <xdr:cNvSpPr>
          <a:spLocks/>
        </xdr:cNvSpPr>
      </xdr:nvSpPr>
      <xdr:spPr>
        <a:xfrm>
          <a:off x="8943975" y="13381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495300</xdr:colOff>
      <xdr:row>770</xdr:row>
      <xdr:rowOff>85725</xdr:rowOff>
    </xdr:from>
    <xdr:to>
      <xdr:col>14</xdr:col>
      <xdr:colOff>104775</xdr:colOff>
      <xdr:row>774</xdr:row>
      <xdr:rowOff>66675</xdr:rowOff>
    </xdr:to>
    <xdr:sp>
      <xdr:nvSpPr>
        <xdr:cNvPr id="22" name="Rounded Rectangle 22">
          <a:hlinkClick r:id="rId14"/>
        </xdr:cNvPr>
        <xdr:cNvSpPr>
          <a:spLocks/>
        </xdr:cNvSpPr>
      </xdr:nvSpPr>
      <xdr:spPr>
        <a:xfrm>
          <a:off x="8810625" y="144322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816</xdr:row>
      <xdr:rowOff>19050</xdr:rowOff>
    </xdr:from>
    <xdr:to>
      <xdr:col>13</xdr:col>
      <xdr:colOff>552450</xdr:colOff>
      <xdr:row>820</xdr:row>
      <xdr:rowOff>0</xdr:rowOff>
    </xdr:to>
    <xdr:sp>
      <xdr:nvSpPr>
        <xdr:cNvPr id="23" name="Rounded Rectangle 23">
          <a:hlinkClick r:id="rId15"/>
        </xdr:cNvPr>
        <xdr:cNvSpPr>
          <a:spLocks/>
        </xdr:cNvSpPr>
      </xdr:nvSpPr>
      <xdr:spPr>
        <a:xfrm>
          <a:off x="8648700" y="153790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381000</xdr:colOff>
      <xdr:row>879</xdr:row>
      <xdr:rowOff>0</xdr:rowOff>
    </xdr:from>
    <xdr:to>
      <xdr:col>13</xdr:col>
      <xdr:colOff>600075</xdr:colOff>
      <xdr:row>882</xdr:row>
      <xdr:rowOff>161925</xdr:rowOff>
    </xdr:to>
    <xdr:sp>
      <xdr:nvSpPr>
        <xdr:cNvPr id="24" name="Rounded Rectangle 24">
          <a:hlinkClick r:id="rId16"/>
        </xdr:cNvPr>
        <xdr:cNvSpPr>
          <a:spLocks/>
        </xdr:cNvSpPr>
      </xdr:nvSpPr>
      <xdr:spPr>
        <a:xfrm>
          <a:off x="8696325" y="165239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940</xdr:row>
      <xdr:rowOff>0</xdr:rowOff>
    </xdr:from>
    <xdr:to>
      <xdr:col>7</xdr:col>
      <xdr:colOff>228600</xdr:colOff>
      <xdr:row>943</xdr:row>
      <xdr:rowOff>142875</xdr:rowOff>
    </xdr:to>
    <xdr:sp>
      <xdr:nvSpPr>
        <xdr:cNvPr id="25" name="Rounded Rectangle 25">
          <a:hlinkClick r:id="rId17"/>
        </xdr:cNvPr>
        <xdr:cNvSpPr>
          <a:spLocks/>
        </xdr:cNvSpPr>
      </xdr:nvSpPr>
      <xdr:spPr>
        <a:xfrm>
          <a:off x="3429000" y="175860075"/>
          <a:ext cx="2047875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571500</xdr:colOff>
      <xdr:row>683</xdr:row>
      <xdr:rowOff>38100</xdr:rowOff>
    </xdr:from>
    <xdr:to>
      <xdr:col>14</xdr:col>
      <xdr:colOff>180975</xdr:colOff>
      <xdr:row>687</xdr:row>
      <xdr:rowOff>19050</xdr:rowOff>
    </xdr:to>
    <xdr:sp>
      <xdr:nvSpPr>
        <xdr:cNvPr id="26" name="Rounded Rectangle 26">
          <a:hlinkClick r:id="rId18"/>
        </xdr:cNvPr>
        <xdr:cNvSpPr>
          <a:spLocks/>
        </xdr:cNvSpPr>
      </xdr:nvSpPr>
      <xdr:spPr>
        <a:xfrm>
          <a:off x="8886825" y="128111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845</xdr:row>
      <xdr:rowOff>9525</xdr:rowOff>
    </xdr:from>
    <xdr:to>
      <xdr:col>13</xdr:col>
      <xdr:colOff>552450</xdr:colOff>
      <xdr:row>848</xdr:row>
      <xdr:rowOff>171450</xdr:rowOff>
    </xdr:to>
    <xdr:sp>
      <xdr:nvSpPr>
        <xdr:cNvPr id="27" name="Rounded Rectangle 27">
          <a:hlinkClick r:id="rId19"/>
        </xdr:cNvPr>
        <xdr:cNvSpPr>
          <a:spLocks/>
        </xdr:cNvSpPr>
      </xdr:nvSpPr>
      <xdr:spPr>
        <a:xfrm>
          <a:off x="8648700" y="159143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917</xdr:row>
      <xdr:rowOff>66675</xdr:rowOff>
    </xdr:from>
    <xdr:to>
      <xdr:col>14</xdr:col>
      <xdr:colOff>238125</xdr:colOff>
      <xdr:row>921</xdr:row>
      <xdr:rowOff>47625</xdr:rowOff>
    </xdr:to>
    <xdr:sp>
      <xdr:nvSpPr>
        <xdr:cNvPr id="28" name="Rounded Rectangle 28">
          <a:hlinkClick r:id="rId20"/>
        </xdr:cNvPr>
        <xdr:cNvSpPr>
          <a:spLocks/>
        </xdr:cNvSpPr>
      </xdr:nvSpPr>
      <xdr:spPr>
        <a:xfrm>
          <a:off x="8943975" y="172078650"/>
          <a:ext cx="2047875" cy="666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371475</xdr:colOff>
      <xdr:row>521</xdr:row>
      <xdr:rowOff>19050</xdr:rowOff>
    </xdr:from>
    <xdr:to>
      <xdr:col>14</xdr:col>
      <xdr:colOff>590550</xdr:colOff>
      <xdr:row>525</xdr:row>
      <xdr:rowOff>0</xdr:rowOff>
    </xdr:to>
    <xdr:sp>
      <xdr:nvSpPr>
        <xdr:cNvPr id="29" name="Rounded Rectangle 29">
          <a:hlinkClick r:id="rId21"/>
        </xdr:cNvPr>
        <xdr:cNvSpPr>
          <a:spLocks/>
        </xdr:cNvSpPr>
      </xdr:nvSpPr>
      <xdr:spPr>
        <a:xfrm>
          <a:off x="9296400" y="977455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498</xdr:row>
      <xdr:rowOff>19050</xdr:rowOff>
    </xdr:from>
    <xdr:to>
      <xdr:col>15</xdr:col>
      <xdr:colOff>142875</xdr:colOff>
      <xdr:row>502</xdr:row>
      <xdr:rowOff>0</xdr:rowOff>
    </xdr:to>
    <xdr:sp>
      <xdr:nvSpPr>
        <xdr:cNvPr id="30" name="Rounded Rectangle 30">
          <a:hlinkClick r:id="rId22"/>
        </xdr:cNvPr>
        <xdr:cNvSpPr>
          <a:spLocks/>
        </xdr:cNvSpPr>
      </xdr:nvSpPr>
      <xdr:spPr>
        <a:xfrm>
          <a:off x="9458325" y="93583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451</xdr:row>
      <xdr:rowOff>85725</xdr:rowOff>
    </xdr:from>
    <xdr:to>
      <xdr:col>15</xdr:col>
      <xdr:colOff>219075</xdr:colOff>
      <xdr:row>455</xdr:row>
      <xdr:rowOff>66675</xdr:rowOff>
    </xdr:to>
    <xdr:sp>
      <xdr:nvSpPr>
        <xdr:cNvPr id="31" name="Rounded Rectangle 31">
          <a:hlinkClick r:id="rId23"/>
        </xdr:cNvPr>
        <xdr:cNvSpPr>
          <a:spLocks/>
        </xdr:cNvSpPr>
      </xdr:nvSpPr>
      <xdr:spPr>
        <a:xfrm>
          <a:off x="9534525" y="8497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571500</xdr:colOff>
      <xdr:row>403</xdr:row>
      <xdr:rowOff>76200</xdr:rowOff>
    </xdr:from>
    <xdr:to>
      <xdr:col>15</xdr:col>
      <xdr:colOff>180975</xdr:colOff>
      <xdr:row>407</xdr:row>
      <xdr:rowOff>57150</xdr:rowOff>
    </xdr:to>
    <xdr:sp>
      <xdr:nvSpPr>
        <xdr:cNvPr id="32" name="Rounded Rectangle 32">
          <a:hlinkClick r:id="rId24"/>
        </xdr:cNvPr>
        <xdr:cNvSpPr>
          <a:spLocks/>
        </xdr:cNvSpPr>
      </xdr:nvSpPr>
      <xdr:spPr>
        <a:xfrm>
          <a:off x="9496425" y="762762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384</xdr:row>
      <xdr:rowOff>95250</xdr:rowOff>
    </xdr:from>
    <xdr:to>
      <xdr:col>15</xdr:col>
      <xdr:colOff>219075</xdr:colOff>
      <xdr:row>388</xdr:row>
      <xdr:rowOff>76200</xdr:rowOff>
    </xdr:to>
    <xdr:sp>
      <xdr:nvSpPr>
        <xdr:cNvPr id="33" name="Rounded Rectangle 33">
          <a:hlinkClick r:id="rId25"/>
        </xdr:cNvPr>
        <xdr:cNvSpPr>
          <a:spLocks/>
        </xdr:cNvSpPr>
      </xdr:nvSpPr>
      <xdr:spPr>
        <a:xfrm>
          <a:off x="9534525" y="7285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343</xdr:row>
      <xdr:rowOff>9525</xdr:rowOff>
    </xdr:from>
    <xdr:to>
      <xdr:col>15</xdr:col>
      <xdr:colOff>123825</xdr:colOff>
      <xdr:row>346</xdr:row>
      <xdr:rowOff>171450</xdr:rowOff>
    </xdr:to>
    <xdr:sp>
      <xdr:nvSpPr>
        <xdr:cNvPr id="34" name="Rounded Rectangle 34">
          <a:hlinkClick r:id="rId26"/>
        </xdr:cNvPr>
        <xdr:cNvSpPr>
          <a:spLocks/>
        </xdr:cNvSpPr>
      </xdr:nvSpPr>
      <xdr:spPr>
        <a:xfrm>
          <a:off x="9439275" y="653034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321</xdr:row>
      <xdr:rowOff>38100</xdr:rowOff>
    </xdr:from>
    <xdr:to>
      <xdr:col>15</xdr:col>
      <xdr:colOff>209550</xdr:colOff>
      <xdr:row>325</xdr:row>
      <xdr:rowOff>19050</xdr:rowOff>
    </xdr:to>
    <xdr:sp>
      <xdr:nvSpPr>
        <xdr:cNvPr id="35" name="Rounded Rectangle 35">
          <a:hlinkClick r:id="rId27"/>
        </xdr:cNvPr>
        <xdr:cNvSpPr>
          <a:spLocks/>
        </xdr:cNvSpPr>
      </xdr:nvSpPr>
      <xdr:spPr>
        <a:xfrm>
          <a:off x="9525000" y="61350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287</xdr:row>
      <xdr:rowOff>142875</xdr:rowOff>
    </xdr:from>
    <xdr:to>
      <xdr:col>15</xdr:col>
      <xdr:colOff>76200</xdr:colOff>
      <xdr:row>291</xdr:row>
      <xdr:rowOff>76200</xdr:rowOff>
    </xdr:to>
    <xdr:sp>
      <xdr:nvSpPr>
        <xdr:cNvPr id="36" name="Rounded Rectangle 36">
          <a:hlinkClick r:id="rId28"/>
        </xdr:cNvPr>
        <xdr:cNvSpPr>
          <a:spLocks/>
        </xdr:cNvSpPr>
      </xdr:nvSpPr>
      <xdr:spPr>
        <a:xfrm>
          <a:off x="9391650" y="545211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270</xdr:row>
      <xdr:rowOff>0</xdr:rowOff>
    </xdr:from>
    <xdr:to>
      <xdr:col>15</xdr:col>
      <xdr:colOff>142875</xdr:colOff>
      <xdr:row>272</xdr:row>
      <xdr:rowOff>228600</xdr:rowOff>
    </xdr:to>
    <xdr:sp>
      <xdr:nvSpPr>
        <xdr:cNvPr id="37" name="Rounded Rectangle 37">
          <a:hlinkClick r:id="rId29"/>
        </xdr:cNvPr>
        <xdr:cNvSpPr>
          <a:spLocks/>
        </xdr:cNvSpPr>
      </xdr:nvSpPr>
      <xdr:spPr>
        <a:xfrm>
          <a:off x="9458325" y="50730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85725</xdr:colOff>
      <xdr:row>239</xdr:row>
      <xdr:rowOff>171450</xdr:rowOff>
    </xdr:from>
    <xdr:to>
      <xdr:col>13</xdr:col>
      <xdr:colOff>304800</xdr:colOff>
      <xdr:row>242</xdr:row>
      <xdr:rowOff>114300</xdr:rowOff>
    </xdr:to>
    <xdr:sp>
      <xdr:nvSpPr>
        <xdr:cNvPr id="38" name="Rounded Rectangle 38">
          <a:hlinkClick r:id="rId30"/>
        </xdr:cNvPr>
        <xdr:cNvSpPr>
          <a:spLocks/>
        </xdr:cNvSpPr>
      </xdr:nvSpPr>
      <xdr:spPr>
        <a:xfrm>
          <a:off x="8401050" y="442626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314325</xdr:colOff>
      <xdr:row>217</xdr:row>
      <xdr:rowOff>85725</xdr:rowOff>
    </xdr:from>
    <xdr:to>
      <xdr:col>13</xdr:col>
      <xdr:colOff>533400</xdr:colOff>
      <xdr:row>221</xdr:row>
      <xdr:rowOff>57150</xdr:rowOff>
    </xdr:to>
    <xdr:sp>
      <xdr:nvSpPr>
        <xdr:cNvPr id="39" name="Rounded Rectangle 39">
          <a:hlinkClick r:id="rId31"/>
        </xdr:cNvPr>
        <xdr:cNvSpPr>
          <a:spLocks/>
        </xdr:cNvSpPr>
      </xdr:nvSpPr>
      <xdr:spPr>
        <a:xfrm>
          <a:off x="8629650" y="399478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9</xdr:col>
      <xdr:colOff>419100</xdr:colOff>
      <xdr:row>183</xdr:row>
      <xdr:rowOff>0</xdr:rowOff>
    </xdr:from>
    <xdr:to>
      <xdr:col>13</xdr:col>
      <xdr:colOff>28575</xdr:colOff>
      <xdr:row>186</xdr:row>
      <xdr:rowOff>142875</xdr:rowOff>
    </xdr:to>
    <xdr:sp>
      <xdr:nvSpPr>
        <xdr:cNvPr id="40" name="Rounded Rectangle 40">
          <a:hlinkClick r:id="rId32"/>
        </xdr:cNvPr>
        <xdr:cNvSpPr>
          <a:spLocks/>
        </xdr:cNvSpPr>
      </xdr:nvSpPr>
      <xdr:spPr>
        <a:xfrm>
          <a:off x="8124825" y="33547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9</xdr:col>
      <xdr:colOff>457200</xdr:colOff>
      <xdr:row>162</xdr:row>
      <xdr:rowOff>9525</xdr:rowOff>
    </xdr:from>
    <xdr:to>
      <xdr:col>13</xdr:col>
      <xdr:colOff>66675</xdr:colOff>
      <xdr:row>165</xdr:row>
      <xdr:rowOff>171450</xdr:rowOff>
    </xdr:to>
    <xdr:sp>
      <xdr:nvSpPr>
        <xdr:cNvPr id="41" name="Rounded Rectangle 41">
          <a:hlinkClick r:id="rId33"/>
        </xdr:cNvPr>
        <xdr:cNvSpPr>
          <a:spLocks/>
        </xdr:cNvSpPr>
      </xdr:nvSpPr>
      <xdr:spPr>
        <a:xfrm>
          <a:off x="8162925" y="29727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9</xdr:col>
      <xdr:colOff>381000</xdr:colOff>
      <xdr:row>119</xdr:row>
      <xdr:rowOff>66675</xdr:rowOff>
    </xdr:from>
    <xdr:to>
      <xdr:col>12</xdr:col>
      <xdr:colOff>600075</xdr:colOff>
      <xdr:row>123</xdr:row>
      <xdr:rowOff>47625</xdr:rowOff>
    </xdr:to>
    <xdr:sp>
      <xdr:nvSpPr>
        <xdr:cNvPr id="42" name="Rounded Rectangle 42">
          <a:hlinkClick r:id="rId34"/>
        </xdr:cNvPr>
        <xdr:cNvSpPr>
          <a:spLocks/>
        </xdr:cNvSpPr>
      </xdr:nvSpPr>
      <xdr:spPr>
        <a:xfrm>
          <a:off x="8086725" y="22002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28575</xdr:colOff>
      <xdr:row>100</xdr:row>
      <xdr:rowOff>152400</xdr:rowOff>
    </xdr:from>
    <xdr:to>
      <xdr:col>13</xdr:col>
      <xdr:colOff>247650</xdr:colOff>
      <xdr:row>104</xdr:row>
      <xdr:rowOff>133350</xdr:rowOff>
    </xdr:to>
    <xdr:sp>
      <xdr:nvSpPr>
        <xdr:cNvPr id="43" name="Rounded Rectangle 43">
          <a:hlinkClick r:id="rId35"/>
        </xdr:cNvPr>
        <xdr:cNvSpPr>
          <a:spLocks/>
        </xdr:cNvSpPr>
      </xdr:nvSpPr>
      <xdr:spPr>
        <a:xfrm>
          <a:off x="8343900" y="186690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114300</xdr:colOff>
      <xdr:row>60</xdr:row>
      <xdr:rowOff>161925</xdr:rowOff>
    </xdr:from>
    <xdr:to>
      <xdr:col>13</xdr:col>
      <xdr:colOff>333375</xdr:colOff>
      <xdr:row>64</xdr:row>
      <xdr:rowOff>142875</xdr:rowOff>
    </xdr:to>
    <xdr:sp>
      <xdr:nvSpPr>
        <xdr:cNvPr id="44" name="Rounded Rectangle 44">
          <a:hlinkClick r:id="rId36"/>
        </xdr:cNvPr>
        <xdr:cNvSpPr>
          <a:spLocks/>
        </xdr:cNvSpPr>
      </xdr:nvSpPr>
      <xdr:spPr>
        <a:xfrm>
          <a:off x="8429625" y="11296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14</xdr:col>
      <xdr:colOff>600075</xdr:colOff>
      <xdr:row>37</xdr:row>
      <xdr:rowOff>38100</xdr:rowOff>
    </xdr:to>
    <xdr:sp>
      <xdr:nvSpPr>
        <xdr:cNvPr id="45" name="Rounded Rectangle 45">
          <a:hlinkClick r:id="rId37"/>
        </xdr:cNvPr>
        <xdr:cNvSpPr>
          <a:spLocks/>
        </xdr:cNvSpPr>
      </xdr:nvSpPr>
      <xdr:spPr>
        <a:xfrm>
          <a:off x="9305925" y="62388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133350</xdr:colOff>
      <xdr:row>628</xdr:row>
      <xdr:rowOff>9525</xdr:rowOff>
    </xdr:from>
    <xdr:to>
      <xdr:col>14</xdr:col>
      <xdr:colOff>352425</xdr:colOff>
      <xdr:row>631</xdr:row>
      <xdr:rowOff>171450</xdr:rowOff>
    </xdr:to>
    <xdr:sp>
      <xdr:nvSpPr>
        <xdr:cNvPr id="46" name="Rounded Rectangle 46">
          <a:hlinkClick r:id="rId38"/>
        </xdr:cNvPr>
        <xdr:cNvSpPr>
          <a:spLocks/>
        </xdr:cNvSpPr>
      </xdr:nvSpPr>
      <xdr:spPr>
        <a:xfrm>
          <a:off x="9058275" y="1180052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p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nsion%20softwear%202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ULAS"/>
      <sheetName val="AGE CALUCLATE"/>
      <sheetName val="certificates"/>
      <sheetName val="Letter"/>
      <sheetName val="Sheet1"/>
      <sheetName val="Part II"/>
      <sheetName val="Annexure-I"/>
      <sheetName val="Sheet4"/>
      <sheetName val="Sheet5"/>
      <sheetName val="Annexure-III"/>
      <sheetName val="LPC"/>
      <sheetName val="Dtls Rcvry"/>
      <sheetName val="Certifict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."/>
      <sheetName val=".."/>
      <sheetName val="LETTER "/>
      <sheetName val="APPLICATION"/>
      <sheetName val="Part II"/>
      <sheetName val="Annexure-I"/>
      <sheetName val="Thumb impressions"/>
      <sheetName val="ANNEXTURE=II"/>
      <sheetName val="Annexure-III"/>
      <sheetName val="LPC"/>
      <sheetName val="dtls of recoveries"/>
      <sheetName val="Certificates"/>
      <sheetName val="certificatesor1"/>
    </sheetNames>
    <sheetDataSet>
      <sheetData sheetId="5">
        <row r="35">
          <cell r="G35" t="str">
            <v>(B.P x 33/66)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G8" sqref="G8:J8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0.421875" style="115" customWidth="1"/>
    <col min="10" max="10" width="4.57421875" style="115" customWidth="1"/>
    <col min="11" max="11" width="11.140625" style="116" customWidth="1"/>
    <col min="12" max="12" width="14.57421875" style="115" customWidth="1"/>
    <col min="13" max="25" width="3.421875" style="115" hidden="1" customWidth="1"/>
    <col min="26" max="26" width="3.421875" style="115" customWidth="1"/>
    <col min="27" max="28" width="9.28125" style="115" customWidth="1"/>
    <col min="29" max="29" width="5.57421875" style="115" bestFit="1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46"/>
      <c r="B1" s="246"/>
      <c r="C1" s="246"/>
      <c r="D1" s="246"/>
      <c r="E1" s="246"/>
      <c r="F1" s="246"/>
      <c r="G1" s="246"/>
      <c r="H1" s="246"/>
      <c r="I1" s="246"/>
      <c r="L1" s="116"/>
    </row>
    <row r="2" spans="1:27" ht="25.5" customHeight="1" thickBot="1" thickTop="1">
      <c r="A2" s="323" t="s">
        <v>578</v>
      </c>
      <c r="B2" s="324"/>
      <c r="C2" s="324"/>
      <c r="D2" s="324"/>
      <c r="E2" s="324"/>
      <c r="F2" s="324"/>
      <c r="G2" s="324"/>
      <c r="H2" s="324"/>
      <c r="I2" s="324"/>
      <c r="J2" s="325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7"/>
    </row>
    <row r="3" spans="1:34" ht="33.75" customHeight="1" thickBot="1" thickTop="1">
      <c r="A3" s="308"/>
      <c r="B3" s="309" t="s">
        <v>577</v>
      </c>
      <c r="C3" s="310"/>
      <c r="D3" s="310"/>
      <c r="E3" s="311"/>
      <c r="F3" s="151" t="s">
        <v>585</v>
      </c>
      <c r="G3" s="300" t="s">
        <v>587</v>
      </c>
      <c r="H3" s="300"/>
      <c r="I3" s="300"/>
      <c r="J3" s="301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08"/>
      <c r="B4" s="312" t="s">
        <v>576</v>
      </c>
      <c r="C4" s="312"/>
      <c r="D4" s="312"/>
      <c r="E4" s="312"/>
      <c r="F4" s="313" t="s">
        <v>591</v>
      </c>
      <c r="G4" s="314"/>
      <c r="H4" s="314"/>
      <c r="I4" s="314"/>
      <c r="J4" s="315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08"/>
      <c r="B5" s="316" t="s">
        <v>575</v>
      </c>
      <c r="C5" s="316"/>
      <c r="D5" s="299" t="s">
        <v>580</v>
      </c>
      <c r="E5" s="300"/>
      <c r="F5" s="300"/>
      <c r="G5" s="300"/>
      <c r="H5" s="300"/>
      <c r="I5" s="300"/>
      <c r="J5" s="301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08"/>
      <c r="B6" s="316" t="s">
        <v>574</v>
      </c>
      <c r="C6" s="316"/>
      <c r="D6" s="317" t="s">
        <v>588</v>
      </c>
      <c r="E6" s="317"/>
      <c r="F6" s="317"/>
      <c r="G6" s="317"/>
      <c r="H6" s="317"/>
      <c r="I6" s="317"/>
      <c r="J6" s="318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308"/>
      <c r="B7" s="142"/>
      <c r="C7" s="142"/>
      <c r="D7" s="129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08"/>
      <c r="B8" s="278" t="s">
        <v>38</v>
      </c>
      <c r="C8" s="278"/>
      <c r="D8" s="140" t="s">
        <v>579</v>
      </c>
      <c r="E8" s="141" t="s">
        <v>500</v>
      </c>
      <c r="F8" s="141" t="s">
        <v>498</v>
      </c>
      <c r="G8" s="339" t="s">
        <v>527</v>
      </c>
      <c r="H8" s="340"/>
      <c r="I8" s="340"/>
      <c r="J8" s="341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6"/>
      <c r="AC8" s="116"/>
      <c r="AD8" s="124"/>
      <c r="AE8" s="116"/>
      <c r="AF8" s="119"/>
      <c r="AG8" s="119"/>
      <c r="AH8" s="119"/>
    </row>
    <row r="9" spans="1:34" ht="45.75" customHeight="1" thickBot="1" thickTop="1">
      <c r="A9" s="308"/>
      <c r="B9" s="261" t="s">
        <v>573</v>
      </c>
      <c r="C9" s="261"/>
      <c r="D9" s="138"/>
      <c r="E9" s="138"/>
      <c r="F9" s="137"/>
      <c r="G9" s="333" t="s">
        <v>583</v>
      </c>
      <c r="H9" s="334"/>
      <c r="I9" s="334"/>
      <c r="J9" s="335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6"/>
      <c r="AC9" s="116"/>
      <c r="AD9" s="124"/>
      <c r="AE9" s="116"/>
      <c r="AF9" s="125"/>
      <c r="AG9" s="125"/>
      <c r="AH9" s="125"/>
    </row>
    <row r="10" spans="1:34" ht="33" customHeight="1" thickBot="1" thickTop="1">
      <c r="A10" s="308"/>
      <c r="B10" s="261" t="s">
        <v>572</v>
      </c>
      <c r="C10" s="261"/>
      <c r="D10" s="138"/>
      <c r="E10" s="139"/>
      <c r="F10" s="137"/>
      <c r="G10" s="336"/>
      <c r="H10" s="337"/>
      <c r="I10" s="337"/>
      <c r="J10" s="33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6"/>
      <c r="AC10" s="116"/>
      <c r="AD10" s="124"/>
      <c r="AE10" s="116"/>
      <c r="AF10" s="125"/>
      <c r="AG10" s="125"/>
      <c r="AH10" s="125"/>
    </row>
    <row r="11" spans="1:34" ht="23.25" customHeight="1" thickBot="1" thickTop="1">
      <c r="A11" s="308"/>
      <c r="B11" s="327" t="s">
        <v>571</v>
      </c>
      <c r="C11" s="328"/>
      <c r="D11" s="328"/>
      <c r="E11" s="328"/>
      <c r="F11" s="328"/>
      <c r="G11" s="328"/>
      <c r="H11" s="328"/>
      <c r="I11" s="328"/>
      <c r="J11" s="32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6"/>
      <c r="AC11" s="116"/>
      <c r="AD11" s="124"/>
      <c r="AE11" s="116"/>
      <c r="AF11" s="116"/>
      <c r="AG11" s="116"/>
      <c r="AH11" s="116"/>
    </row>
    <row r="12" spans="1:34" ht="21" customHeight="1" thickBot="1" thickTop="1">
      <c r="A12" s="308"/>
      <c r="B12" s="284" t="s">
        <v>570</v>
      </c>
      <c r="C12" s="284"/>
      <c r="D12" s="131"/>
      <c r="E12" s="131"/>
      <c r="F12" s="129" t="s">
        <v>569</v>
      </c>
      <c r="G12" s="145">
        <v>24.824</v>
      </c>
      <c r="H12" s="132" t="s">
        <v>568</v>
      </c>
      <c r="I12" s="319">
        <v>30</v>
      </c>
      <c r="J12" s="3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6"/>
      <c r="AC12" s="116"/>
      <c r="AD12" s="116"/>
      <c r="AE12" s="116"/>
      <c r="AF12" s="116"/>
      <c r="AG12" s="116"/>
      <c r="AH12" s="116"/>
    </row>
    <row r="13" spans="1:27" ht="22.5" customHeight="1" thickBot="1" thickTop="1">
      <c r="A13" s="308"/>
      <c r="B13" s="284" t="s">
        <v>567</v>
      </c>
      <c r="C13" s="284"/>
      <c r="D13" s="133"/>
      <c r="E13" s="133"/>
      <c r="F13" s="129" t="s">
        <v>566</v>
      </c>
      <c r="G13" s="145">
        <v>60</v>
      </c>
      <c r="H13" s="132" t="s">
        <v>565</v>
      </c>
      <c r="I13" s="285">
        <v>450</v>
      </c>
      <c r="J13" s="285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ht="22.5" customHeight="1" thickBot="1" thickTop="1">
      <c r="A14" s="308"/>
      <c r="B14" s="123" t="s">
        <v>564</v>
      </c>
      <c r="C14" s="148">
        <v>0</v>
      </c>
      <c r="D14" s="122" t="s">
        <v>563</v>
      </c>
      <c r="E14" s="147"/>
      <c r="F14" s="121" t="s">
        <v>562</v>
      </c>
      <c r="G14" s="145"/>
      <c r="H14" s="134" t="s">
        <v>561</v>
      </c>
      <c r="I14" s="326">
        <v>0</v>
      </c>
      <c r="J14" s="3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ht="31.5" customHeight="1" thickBot="1" thickTop="1">
      <c r="A15" s="308"/>
      <c r="B15" s="286" t="s">
        <v>212</v>
      </c>
      <c r="C15" s="286"/>
      <c r="D15" s="286"/>
      <c r="E15" s="286"/>
      <c r="F15" s="146" t="s">
        <v>560</v>
      </c>
      <c r="G15" s="320" t="s">
        <v>554</v>
      </c>
      <c r="H15" s="321"/>
      <c r="I15" s="321"/>
      <c r="J15" s="322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22.5" customHeight="1" thickBot="1" thickTop="1">
      <c r="A16" s="308"/>
      <c r="B16" s="278" t="s">
        <v>559</v>
      </c>
      <c r="C16" s="278"/>
      <c r="D16" s="278"/>
      <c r="E16" s="287" t="s">
        <v>589</v>
      </c>
      <c r="F16" s="288"/>
      <c r="G16" s="293" t="s">
        <v>592</v>
      </c>
      <c r="H16" s="293"/>
      <c r="I16" s="293"/>
      <c r="J16" s="293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21.75" customHeight="1" thickBot="1" thickTop="1">
      <c r="A17" s="308"/>
      <c r="B17" s="278"/>
      <c r="C17" s="278"/>
      <c r="D17" s="278"/>
      <c r="E17" s="289"/>
      <c r="F17" s="290"/>
      <c r="G17" s="293"/>
      <c r="H17" s="293"/>
      <c r="I17" s="293"/>
      <c r="J17" s="293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25.5" customHeight="1" thickBot="1" thickTop="1">
      <c r="A18" s="308"/>
      <c r="B18" s="278"/>
      <c r="C18" s="278"/>
      <c r="D18" s="278"/>
      <c r="E18" s="291"/>
      <c r="F18" s="292"/>
      <c r="G18" s="293"/>
      <c r="H18" s="293"/>
      <c r="I18" s="293"/>
      <c r="J18" s="293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3.5" customHeight="1" thickBot="1" thickTop="1">
      <c r="A19" s="308"/>
      <c r="B19" s="278" t="s">
        <v>558</v>
      </c>
      <c r="C19" s="278"/>
      <c r="D19" s="278"/>
      <c r="E19" s="287" t="s">
        <v>589</v>
      </c>
      <c r="F19" s="330"/>
      <c r="G19" s="293"/>
      <c r="H19" s="293"/>
      <c r="I19" s="293"/>
      <c r="J19" s="293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ht="13.5" customHeight="1" thickBot="1" thickTop="1">
      <c r="A20" s="308"/>
      <c r="B20" s="278"/>
      <c r="C20" s="278"/>
      <c r="D20" s="278"/>
      <c r="E20" s="289"/>
      <c r="F20" s="331"/>
      <c r="G20" s="293"/>
      <c r="H20" s="293"/>
      <c r="I20" s="293"/>
      <c r="J20" s="293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75" customHeight="1" thickBot="1" thickTop="1">
      <c r="A21" s="308"/>
      <c r="B21" s="278"/>
      <c r="C21" s="278"/>
      <c r="D21" s="278"/>
      <c r="E21" s="289"/>
      <c r="F21" s="331"/>
      <c r="G21" s="293"/>
      <c r="H21" s="293"/>
      <c r="I21" s="293"/>
      <c r="J21" s="293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7.25" customHeight="1" thickBot="1" thickTop="1">
      <c r="A22" s="308"/>
      <c r="B22" s="278"/>
      <c r="C22" s="278"/>
      <c r="D22" s="278"/>
      <c r="E22" s="291"/>
      <c r="F22" s="332"/>
      <c r="G22" s="293"/>
      <c r="H22" s="293"/>
      <c r="I22" s="293"/>
      <c r="J22" s="293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6" ht="9" customHeight="1" hidden="1">
      <c r="A23" s="308"/>
      <c r="B23" s="278"/>
      <c r="C23" s="278"/>
      <c r="D23" s="278"/>
      <c r="E23" s="135"/>
      <c r="F23" s="135"/>
      <c r="G23" s="293"/>
      <c r="H23" s="293"/>
      <c r="I23" s="293"/>
      <c r="J23" s="293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8" ht="30.75" customHeight="1" thickBot="1" thickTop="1">
      <c r="A24" s="308"/>
      <c r="B24" s="278" t="s">
        <v>557</v>
      </c>
      <c r="C24" s="278"/>
      <c r="D24" s="278"/>
      <c r="E24" s="295" t="s">
        <v>582</v>
      </c>
      <c r="F24" s="296"/>
      <c r="G24" s="293"/>
      <c r="H24" s="293"/>
      <c r="I24" s="293"/>
      <c r="J24" s="293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30" customHeight="1" thickBot="1" thickTop="1">
      <c r="A25" s="308"/>
      <c r="B25" s="278" t="s">
        <v>555</v>
      </c>
      <c r="C25" s="278"/>
      <c r="D25" s="278"/>
      <c r="E25" s="295" t="s">
        <v>590</v>
      </c>
      <c r="F25" s="296"/>
      <c r="G25" s="293"/>
      <c r="H25" s="293"/>
      <c r="I25" s="293"/>
      <c r="J25" s="293"/>
      <c r="L25" s="149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9.25" customHeight="1" thickBot="1" thickTop="1">
      <c r="A26" s="308"/>
      <c r="B26" s="259" t="s">
        <v>553</v>
      </c>
      <c r="C26" s="259"/>
      <c r="D26" s="259"/>
      <c r="E26" s="297">
        <v>10535126396</v>
      </c>
      <c r="F26" s="298"/>
      <c r="G26" s="294"/>
      <c r="H26" s="294"/>
      <c r="I26" s="294"/>
      <c r="J26" s="294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4.75" customHeight="1" thickBot="1" thickTop="1">
      <c r="A27" s="308"/>
      <c r="B27" s="279" t="s">
        <v>552</v>
      </c>
      <c r="C27" s="279"/>
      <c r="D27" s="279"/>
      <c r="E27" s="279"/>
      <c r="F27" s="279"/>
      <c r="G27" s="279"/>
      <c r="H27" s="279"/>
      <c r="I27" s="279"/>
      <c r="J27" s="279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6.5" customHeight="1" thickBot="1" thickTop="1">
      <c r="A28" s="308"/>
      <c r="B28" s="283" t="s">
        <v>551</v>
      </c>
      <c r="C28" s="283"/>
      <c r="D28" s="283"/>
      <c r="E28" s="254" t="s">
        <v>550</v>
      </c>
      <c r="F28" s="255"/>
      <c r="G28" s="304"/>
      <c r="H28" s="305"/>
      <c r="I28" s="305"/>
      <c r="J28" s="30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8.75" customHeight="1" thickBot="1" thickTop="1">
      <c r="A29" s="120"/>
      <c r="B29" s="278"/>
      <c r="C29" s="278"/>
      <c r="D29" s="278"/>
      <c r="E29" s="256"/>
      <c r="F29" s="257"/>
      <c r="G29" s="306"/>
      <c r="H29" s="307"/>
      <c r="I29" s="307"/>
      <c r="J29" s="307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0.25" customHeight="1" thickBot="1" thickTop="1">
      <c r="A30" s="120"/>
      <c r="B30" s="278" t="s">
        <v>549</v>
      </c>
      <c r="C30" s="278"/>
      <c r="D30" s="278"/>
      <c r="E30" s="278"/>
      <c r="F30" s="152" t="s">
        <v>548</v>
      </c>
      <c r="G30" s="306"/>
      <c r="H30" s="307"/>
      <c r="I30" s="307"/>
      <c r="J30" s="307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 thickBot="1" thickTop="1">
      <c r="A31" s="120"/>
      <c r="B31" s="278" t="s">
        <v>547</v>
      </c>
      <c r="C31" s="278"/>
      <c r="D31" s="145">
        <v>45</v>
      </c>
      <c r="E31" s="302" t="s">
        <v>493</v>
      </c>
      <c r="F31" s="303"/>
      <c r="G31" s="306"/>
      <c r="H31" s="307"/>
      <c r="I31" s="307"/>
      <c r="J31" s="307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20.25" customHeight="1" thickBot="1" thickTop="1">
      <c r="A32" s="120"/>
      <c r="B32" s="259" t="s">
        <v>546</v>
      </c>
      <c r="C32" s="259"/>
      <c r="D32" s="259"/>
      <c r="E32" s="259"/>
      <c r="F32" s="150" t="s">
        <v>545</v>
      </c>
      <c r="G32" s="306"/>
      <c r="H32" s="307"/>
      <c r="I32" s="307"/>
      <c r="J32" s="307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20.25" customHeight="1" thickBot="1" thickTop="1">
      <c r="A33" s="120"/>
      <c r="B33" s="279" t="s">
        <v>544</v>
      </c>
      <c r="C33" s="279"/>
      <c r="D33" s="279"/>
      <c r="E33" s="279"/>
      <c r="F33" s="279"/>
      <c r="G33" s="279"/>
      <c r="H33" s="279"/>
      <c r="I33" s="279"/>
      <c r="J33" s="279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42.75" customHeight="1" thickBot="1" thickTop="1">
      <c r="A34" s="120"/>
      <c r="B34" s="260" t="s">
        <v>543</v>
      </c>
      <c r="C34" s="260"/>
      <c r="D34" s="260"/>
      <c r="E34" s="153" t="s">
        <v>38</v>
      </c>
      <c r="F34" s="153" t="s">
        <v>542</v>
      </c>
      <c r="G34" s="154" t="s">
        <v>541</v>
      </c>
      <c r="H34" s="280" t="s">
        <v>540</v>
      </c>
      <c r="I34" s="281"/>
      <c r="J34" s="282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8.75" customHeight="1" thickBot="1" thickTop="1">
      <c r="A35" s="120"/>
      <c r="B35" s="247" t="s">
        <v>539</v>
      </c>
      <c r="C35" s="247"/>
      <c r="D35" s="247"/>
      <c r="E35" s="143" t="s">
        <v>538</v>
      </c>
      <c r="F35" s="144" t="s">
        <v>537</v>
      </c>
      <c r="G35" s="144" t="s">
        <v>536</v>
      </c>
      <c r="H35" s="258" t="s">
        <v>535</v>
      </c>
      <c r="I35" s="258"/>
      <c r="J35" s="258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8.75" customHeight="1" thickBot="1" thickTop="1">
      <c r="A36" s="120"/>
      <c r="B36" s="277" t="s">
        <v>534</v>
      </c>
      <c r="C36" s="277"/>
      <c r="D36" s="277"/>
      <c r="E36" s="143" t="s">
        <v>533</v>
      </c>
      <c r="F36" s="144" t="s">
        <v>522</v>
      </c>
      <c r="G36" s="144" t="s">
        <v>530</v>
      </c>
      <c r="H36" s="258" t="s">
        <v>529</v>
      </c>
      <c r="I36" s="258"/>
      <c r="J36" s="258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8.75" customHeight="1" thickBot="1" thickTop="1">
      <c r="A37" s="120"/>
      <c r="B37" s="277" t="s">
        <v>532</v>
      </c>
      <c r="C37" s="277"/>
      <c r="D37" s="277"/>
      <c r="E37" s="143" t="s">
        <v>531</v>
      </c>
      <c r="F37" s="144" t="s">
        <v>522</v>
      </c>
      <c r="G37" s="144" t="s">
        <v>530</v>
      </c>
      <c r="H37" s="258" t="s">
        <v>529</v>
      </c>
      <c r="I37" s="258"/>
      <c r="J37" s="258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8.75" customHeight="1" thickBot="1" thickTop="1">
      <c r="A38" s="120"/>
      <c r="B38" s="247" t="s">
        <v>528</v>
      </c>
      <c r="C38" s="247"/>
      <c r="D38" s="247"/>
      <c r="E38" s="144" t="s">
        <v>528</v>
      </c>
      <c r="F38" s="144" t="s">
        <v>528</v>
      </c>
      <c r="G38" s="144" t="s">
        <v>528</v>
      </c>
      <c r="H38" s="258" t="s">
        <v>528</v>
      </c>
      <c r="I38" s="258"/>
      <c r="J38" s="258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20"/>
      <c r="B39" s="247" t="s">
        <v>528</v>
      </c>
      <c r="C39" s="247"/>
      <c r="D39" s="247"/>
      <c r="E39" s="144" t="s">
        <v>528</v>
      </c>
      <c r="F39" s="144" t="s">
        <v>528</v>
      </c>
      <c r="G39" s="144" t="s">
        <v>528</v>
      </c>
      <c r="H39" s="258" t="s">
        <v>528</v>
      </c>
      <c r="I39" s="258"/>
      <c r="J39" s="258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25.5" customHeight="1" hidden="1" thickBot="1" thickTop="1">
      <c r="A40" s="120"/>
      <c r="B40" s="248" t="s">
        <v>527</v>
      </c>
      <c r="C40" s="249"/>
      <c r="D40" s="249"/>
      <c r="E40" s="249"/>
      <c r="F40" s="249"/>
      <c r="G40" s="249"/>
      <c r="H40" s="250"/>
      <c r="I40" s="250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21.75" customHeight="1" hidden="1" thickBot="1" thickTop="1">
      <c r="A41" s="120"/>
      <c r="B41" s="251" t="s">
        <v>526</v>
      </c>
      <c r="C41" s="252"/>
      <c r="D41" s="253"/>
      <c r="E41" s="266" t="s">
        <v>581</v>
      </c>
      <c r="F41" s="267"/>
      <c r="G41" s="268"/>
      <c r="H41" s="119"/>
      <c r="I41" s="119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9" s="116" customFormat="1" ht="15" hidden="1" thickTop="1">
      <c r="B42" s="275"/>
      <c r="C42" s="275"/>
      <c r="D42" s="275"/>
      <c r="E42" s="269"/>
      <c r="F42" s="270"/>
      <c r="G42" s="271"/>
      <c r="H42" s="119"/>
      <c r="I42" s="119"/>
    </row>
    <row r="43" spans="2:9" s="116" customFormat="1" ht="14.25" hidden="1">
      <c r="B43" s="276"/>
      <c r="C43" s="276"/>
      <c r="D43" s="276"/>
      <c r="E43" s="269"/>
      <c r="F43" s="270"/>
      <c r="G43" s="271"/>
      <c r="H43" s="119"/>
      <c r="I43" s="119"/>
    </row>
    <row r="44" spans="2:9" s="116" customFormat="1" ht="15" hidden="1" thickBot="1">
      <c r="B44" s="276"/>
      <c r="C44" s="276"/>
      <c r="D44" s="276"/>
      <c r="E44" s="272"/>
      <c r="F44" s="273"/>
      <c r="G44" s="274"/>
      <c r="H44" s="119"/>
      <c r="I44" s="119"/>
    </row>
    <row r="45" spans="2:9" s="116" customFormat="1" ht="15.75" thickBot="1" thickTop="1">
      <c r="B45" s="276"/>
      <c r="C45" s="276"/>
      <c r="D45" s="276"/>
      <c r="E45" s="276"/>
      <c r="F45" s="276"/>
      <c r="G45" s="276"/>
      <c r="H45" s="119"/>
      <c r="I45" s="119"/>
    </row>
    <row r="46" spans="2:9" s="116" customFormat="1" ht="27.75" customHeight="1" thickBot="1" thickTop="1">
      <c r="B46" s="261" t="s">
        <v>525</v>
      </c>
      <c r="C46" s="261"/>
      <c r="D46" s="261"/>
      <c r="E46" s="261"/>
      <c r="F46" s="247" t="s">
        <v>524</v>
      </c>
      <c r="G46" s="247"/>
      <c r="H46" s="247"/>
      <c r="I46" s="247"/>
    </row>
    <row r="47" spans="6:9" s="116" customFormat="1" ht="21" customHeight="1" thickBot="1" thickTop="1">
      <c r="F47" s="262" t="s">
        <v>523</v>
      </c>
      <c r="G47" s="263"/>
      <c r="H47" s="263"/>
      <c r="I47" s="264"/>
    </row>
    <row r="48" spans="7:8" s="116" customFormat="1" ht="11.25" customHeight="1" thickTop="1">
      <c r="G48" s="118"/>
      <c r="H48" s="136"/>
    </row>
    <row r="49" s="116" customFormat="1" ht="14.25"/>
    <row r="50" spans="1:26" s="116" customFormat="1" ht="14.25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="116" customFormat="1" ht="14.25"/>
  </sheetData>
  <sheetProtection/>
  <mergeCells count="65">
    <mergeCell ref="H39:J39"/>
    <mergeCell ref="G15:J15"/>
    <mergeCell ref="B27:J27"/>
    <mergeCell ref="A2:J2"/>
    <mergeCell ref="I14:J14"/>
    <mergeCell ref="B11:J11"/>
    <mergeCell ref="E19:F22"/>
    <mergeCell ref="G9:J10"/>
    <mergeCell ref="G8:J8"/>
    <mergeCell ref="G3:J3"/>
    <mergeCell ref="B9:C9"/>
    <mergeCell ref="B10:C10"/>
    <mergeCell ref="B6:C6"/>
    <mergeCell ref="D6:J6"/>
    <mergeCell ref="I12:J12"/>
    <mergeCell ref="B8:C8"/>
    <mergeCell ref="D5:J5"/>
    <mergeCell ref="E31:F31"/>
    <mergeCell ref="G28:J32"/>
    <mergeCell ref="A3:A28"/>
    <mergeCell ref="B3:E3"/>
    <mergeCell ref="B4:E4"/>
    <mergeCell ref="F4:J4"/>
    <mergeCell ref="B5:C5"/>
    <mergeCell ref="E24:F24"/>
    <mergeCell ref="B12:C12"/>
    <mergeCell ref="B13:C13"/>
    <mergeCell ref="I13:J13"/>
    <mergeCell ref="B15:E15"/>
    <mergeCell ref="B16:D18"/>
    <mergeCell ref="B19:D23"/>
    <mergeCell ref="B24:D24"/>
    <mergeCell ref="E16:F18"/>
    <mergeCell ref="G16:J26"/>
    <mergeCell ref="E25:F25"/>
    <mergeCell ref="E26:F26"/>
    <mergeCell ref="B37:D37"/>
    <mergeCell ref="B25:D25"/>
    <mergeCell ref="B26:D26"/>
    <mergeCell ref="B33:J33"/>
    <mergeCell ref="H34:J34"/>
    <mergeCell ref="H35:J35"/>
    <mergeCell ref="B28:D29"/>
    <mergeCell ref="B30:E30"/>
    <mergeCell ref="B31:C31"/>
    <mergeCell ref="B46:E46"/>
    <mergeCell ref="F46:I46"/>
    <mergeCell ref="F47:I47"/>
    <mergeCell ref="A50:K50"/>
    <mergeCell ref="H36:J36"/>
    <mergeCell ref="H37:J37"/>
    <mergeCell ref="E41:G44"/>
    <mergeCell ref="B42:D45"/>
    <mergeCell ref="E45:G45"/>
    <mergeCell ref="B36:D36"/>
    <mergeCell ref="A1:I1"/>
    <mergeCell ref="B39:D39"/>
    <mergeCell ref="B40:I40"/>
    <mergeCell ref="B41:D41"/>
    <mergeCell ref="E28:F29"/>
    <mergeCell ref="B38:D38"/>
    <mergeCell ref="H38:J38"/>
    <mergeCell ref="B32:E32"/>
    <mergeCell ref="B34:D34"/>
    <mergeCell ref="B35:D35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6">
      <selection activeCell="N21" sqref="N21"/>
    </sheetView>
  </sheetViews>
  <sheetFormatPr defaultColWidth="9.140625" defaultRowHeight="12.75"/>
  <cols>
    <col min="17" max="17" width="13.140625" style="0" customWidth="1"/>
    <col min="18" max="18" width="15.140625" style="0" customWidth="1"/>
  </cols>
  <sheetData>
    <row r="1" spans="1:11" ht="20.25" customHeight="1">
      <c r="A1" s="342" t="s">
        <v>509</v>
      </c>
      <c r="B1" s="343"/>
      <c r="C1" s="343"/>
      <c r="D1" s="343"/>
      <c r="E1" s="344" t="s">
        <v>668</v>
      </c>
      <c r="F1" s="344"/>
      <c r="G1" s="344"/>
      <c r="H1" s="163"/>
      <c r="I1" s="345" t="s">
        <v>667</v>
      </c>
      <c r="J1" s="346"/>
      <c r="K1" s="346"/>
    </row>
    <row r="2" spans="1:17" ht="12.75">
      <c r="A2" s="159">
        <v>2</v>
      </c>
      <c r="B2" s="159">
        <v>2</v>
      </c>
      <c r="C2" s="159">
        <v>55</v>
      </c>
      <c r="D2" s="160">
        <f>INDEX(C3:C73,C2)</f>
        <v>2004</v>
      </c>
      <c r="E2" s="161">
        <v>2</v>
      </c>
      <c r="F2" s="161">
        <v>2</v>
      </c>
      <c r="G2" s="161">
        <v>51</v>
      </c>
      <c r="H2" s="160">
        <f>INDEX(G3:G73,G2)</f>
        <v>2000</v>
      </c>
      <c r="I2" s="162"/>
      <c r="J2" s="162" t="s">
        <v>593</v>
      </c>
      <c r="K2" s="162">
        <v>28</v>
      </c>
      <c r="L2">
        <v>2</v>
      </c>
      <c r="M2" t="s">
        <v>594</v>
      </c>
      <c r="N2" t="s">
        <v>595</v>
      </c>
      <c r="O2" t="s">
        <v>596</v>
      </c>
      <c r="Q2" t="s">
        <v>597</v>
      </c>
    </row>
    <row r="3" spans="1:20" ht="12.75">
      <c r="A3" s="159">
        <v>1</v>
      </c>
      <c r="B3" s="159" t="s">
        <v>598</v>
      </c>
      <c r="C3" s="159">
        <v>1950</v>
      </c>
      <c r="D3" s="160"/>
      <c r="E3" s="161">
        <v>1</v>
      </c>
      <c r="F3" s="161" t="s">
        <v>598</v>
      </c>
      <c r="G3" s="161">
        <v>1950</v>
      </c>
      <c r="H3" s="161"/>
      <c r="I3" s="162">
        <v>1</v>
      </c>
      <c r="J3" s="162" t="s">
        <v>598</v>
      </c>
      <c r="K3" s="162">
        <v>1950</v>
      </c>
      <c r="L3">
        <v>57</v>
      </c>
      <c r="M3">
        <v>27</v>
      </c>
      <c r="N3">
        <v>1</v>
      </c>
      <c r="O3">
        <v>33</v>
      </c>
      <c r="P3">
        <v>7100</v>
      </c>
      <c r="Q3">
        <v>58</v>
      </c>
      <c r="S3" t="s">
        <v>599</v>
      </c>
      <c r="T3" t="s">
        <v>600</v>
      </c>
    </row>
    <row r="4" spans="1:23" ht="12.75">
      <c r="A4" s="159">
        <v>2</v>
      </c>
      <c r="B4" s="159" t="s">
        <v>601</v>
      </c>
      <c r="C4" s="159">
        <v>1951</v>
      </c>
      <c r="D4" s="160"/>
      <c r="E4" s="161">
        <v>2</v>
      </c>
      <c r="F4" s="161" t="s">
        <v>601</v>
      </c>
      <c r="G4" s="161">
        <v>1951</v>
      </c>
      <c r="H4" s="161"/>
      <c r="I4" s="162">
        <v>2</v>
      </c>
      <c r="J4" s="162" t="s">
        <v>601</v>
      </c>
      <c r="K4" s="162">
        <v>1951</v>
      </c>
      <c r="L4">
        <v>2006</v>
      </c>
      <c r="N4" t="b">
        <v>0</v>
      </c>
      <c r="O4" t="s">
        <v>602</v>
      </c>
      <c r="P4">
        <v>7300</v>
      </c>
      <c r="Q4">
        <v>35800</v>
      </c>
      <c r="R4">
        <v>35800</v>
      </c>
      <c r="S4">
        <v>35800</v>
      </c>
      <c r="T4" t="s">
        <v>603</v>
      </c>
      <c r="U4" t="s">
        <v>604</v>
      </c>
      <c r="V4" t="s">
        <v>605</v>
      </c>
      <c r="W4" t="s">
        <v>606</v>
      </c>
    </row>
    <row r="5" spans="1:21" ht="12.75">
      <c r="A5" s="159">
        <v>3</v>
      </c>
      <c r="B5" s="159" t="s">
        <v>607</v>
      </c>
      <c r="C5" s="159">
        <v>1952</v>
      </c>
      <c r="D5" s="160"/>
      <c r="E5" s="161">
        <v>3</v>
      </c>
      <c r="F5" s="161" t="s">
        <v>607</v>
      </c>
      <c r="G5" s="161">
        <v>1952</v>
      </c>
      <c r="H5" s="161"/>
      <c r="I5" s="162">
        <v>3</v>
      </c>
      <c r="J5" s="162" t="s">
        <v>607</v>
      </c>
      <c r="K5" s="162">
        <v>1952</v>
      </c>
      <c r="L5">
        <v>1973</v>
      </c>
      <c r="P5">
        <v>7520</v>
      </c>
      <c r="Q5" t="s">
        <v>608</v>
      </c>
      <c r="R5" t="s">
        <v>609</v>
      </c>
      <c r="S5" t="s">
        <v>610</v>
      </c>
      <c r="U5" t="s">
        <v>611</v>
      </c>
    </row>
    <row r="6" spans="1:19" ht="12.75">
      <c r="A6" s="159">
        <v>4</v>
      </c>
      <c r="B6" s="159" t="s">
        <v>612</v>
      </c>
      <c r="C6" s="159">
        <v>1953</v>
      </c>
      <c r="D6" s="160"/>
      <c r="E6" s="161">
        <v>4</v>
      </c>
      <c r="F6" s="161" t="s">
        <v>612</v>
      </c>
      <c r="G6" s="161">
        <v>1953</v>
      </c>
      <c r="H6" s="161"/>
      <c r="I6" s="162">
        <v>4</v>
      </c>
      <c r="J6" s="162" t="s">
        <v>612</v>
      </c>
      <c r="K6" s="162">
        <v>1953</v>
      </c>
      <c r="P6">
        <v>7740</v>
      </c>
      <c r="Q6">
        <v>17900</v>
      </c>
      <c r="S6" t="s">
        <v>613</v>
      </c>
    </row>
    <row r="7" spans="1:16" ht="12.75">
      <c r="A7" s="159">
        <v>5</v>
      </c>
      <c r="B7" s="159" t="s">
        <v>614</v>
      </c>
      <c r="C7" s="159">
        <v>1954</v>
      </c>
      <c r="D7" s="160"/>
      <c r="E7" s="161">
        <v>5</v>
      </c>
      <c r="F7" s="161" t="s">
        <v>614</v>
      </c>
      <c r="G7" s="161">
        <v>1954</v>
      </c>
      <c r="H7" s="161"/>
      <c r="I7" s="162">
        <v>5</v>
      </c>
      <c r="J7" s="162" t="s">
        <v>614</v>
      </c>
      <c r="K7" s="162">
        <v>1954</v>
      </c>
      <c r="M7" t="s">
        <v>615</v>
      </c>
      <c r="P7">
        <v>7960</v>
      </c>
    </row>
    <row r="8" spans="1:22" ht="12.75">
      <c r="A8" s="159">
        <v>6</v>
      </c>
      <c r="B8" s="159" t="s">
        <v>616</v>
      </c>
      <c r="C8" s="159">
        <v>1955</v>
      </c>
      <c r="D8" s="160"/>
      <c r="E8" s="161">
        <v>6</v>
      </c>
      <c r="F8" s="161" t="s">
        <v>616</v>
      </c>
      <c r="G8" s="161">
        <v>1955</v>
      </c>
      <c r="H8" s="161"/>
      <c r="I8" s="162">
        <v>6</v>
      </c>
      <c r="J8" s="162" t="s">
        <v>616</v>
      </c>
      <c r="K8" s="162">
        <v>1955</v>
      </c>
      <c r="M8" t="s">
        <v>556</v>
      </c>
      <c r="P8">
        <v>8200</v>
      </c>
      <c r="Q8" t="s">
        <v>617</v>
      </c>
      <c r="R8">
        <v>33</v>
      </c>
      <c r="S8">
        <v>2</v>
      </c>
      <c r="T8">
        <v>66</v>
      </c>
      <c r="U8" t="s">
        <v>618</v>
      </c>
      <c r="V8" t="s">
        <v>455</v>
      </c>
    </row>
    <row r="9" spans="1:20" ht="12.75">
      <c r="A9" s="159">
        <v>7</v>
      </c>
      <c r="B9" s="159" t="s">
        <v>619</v>
      </c>
      <c r="C9" s="159">
        <v>1956</v>
      </c>
      <c r="D9" s="160"/>
      <c r="E9" s="161">
        <v>7</v>
      </c>
      <c r="F9" s="161" t="s">
        <v>619</v>
      </c>
      <c r="G9" s="161">
        <v>1956</v>
      </c>
      <c r="H9" s="161"/>
      <c r="I9" s="162">
        <v>7</v>
      </c>
      <c r="J9" s="162" t="s">
        <v>619</v>
      </c>
      <c r="K9" s="162">
        <v>1956</v>
      </c>
      <c r="M9" t="s">
        <v>582</v>
      </c>
      <c r="P9">
        <v>8440</v>
      </c>
      <c r="Q9">
        <v>737336</v>
      </c>
      <c r="R9">
        <v>737336</v>
      </c>
      <c r="S9">
        <v>737336</v>
      </c>
      <c r="T9" t="s">
        <v>620</v>
      </c>
    </row>
    <row r="10" spans="1:20" ht="12.75">
      <c r="A10" s="159">
        <v>8</v>
      </c>
      <c r="B10" s="159" t="s">
        <v>621</v>
      </c>
      <c r="C10" s="159">
        <v>1957</v>
      </c>
      <c r="D10" s="160"/>
      <c r="E10" s="161">
        <v>8</v>
      </c>
      <c r="F10" s="161" t="s">
        <v>621</v>
      </c>
      <c r="G10" s="161">
        <v>1957</v>
      </c>
      <c r="H10" s="161"/>
      <c r="I10" s="162">
        <v>8</v>
      </c>
      <c r="J10" s="162" t="s">
        <v>621</v>
      </c>
      <c r="K10" s="162">
        <v>1957</v>
      </c>
      <c r="M10" t="s">
        <v>622</v>
      </c>
      <c r="P10">
        <v>8680</v>
      </c>
      <c r="Q10" t="s">
        <v>605</v>
      </c>
      <c r="R10">
        <v>66</v>
      </c>
      <c r="S10">
        <v>66</v>
      </c>
      <c r="T10">
        <v>0</v>
      </c>
    </row>
    <row r="11" spans="1:23" ht="12.75">
      <c r="A11" s="159">
        <v>9</v>
      </c>
      <c r="B11" s="159" t="s">
        <v>623</v>
      </c>
      <c r="C11" s="159">
        <v>1958</v>
      </c>
      <c r="D11" s="160"/>
      <c r="E11" s="161">
        <v>9</v>
      </c>
      <c r="F11" s="161" t="s">
        <v>623</v>
      </c>
      <c r="G11" s="161">
        <v>1958</v>
      </c>
      <c r="H11" s="161"/>
      <c r="I11" s="162">
        <v>9</v>
      </c>
      <c r="J11" s="162" t="s">
        <v>623</v>
      </c>
      <c r="K11" s="162">
        <v>1958</v>
      </c>
      <c r="P11">
        <v>8940</v>
      </c>
      <c r="Q11">
        <v>24.824</v>
      </c>
      <c r="S11">
        <v>66</v>
      </c>
      <c r="T11" s="155" t="s">
        <v>624</v>
      </c>
      <c r="U11">
        <v>1</v>
      </c>
      <c r="V11">
        <v>4</v>
      </c>
      <c r="W11" t="s">
        <v>625</v>
      </c>
    </row>
    <row r="12" spans="1:19" ht="12.75">
      <c r="A12" s="159">
        <v>10</v>
      </c>
      <c r="B12" s="159" t="s">
        <v>626</v>
      </c>
      <c r="C12" s="159">
        <v>1959</v>
      </c>
      <c r="D12" s="160"/>
      <c r="E12" s="161">
        <v>10</v>
      </c>
      <c r="F12" s="161" t="s">
        <v>626</v>
      </c>
      <c r="G12" s="161">
        <v>1959</v>
      </c>
      <c r="H12" s="161"/>
      <c r="I12" s="162">
        <v>10</v>
      </c>
      <c r="J12" s="162" t="s">
        <v>626</v>
      </c>
      <c r="K12" s="162">
        <v>1959</v>
      </c>
      <c r="M12">
        <v>3</v>
      </c>
      <c r="N12">
        <v>2010</v>
      </c>
      <c r="P12">
        <v>9200</v>
      </c>
      <c r="Q12">
        <v>8887</v>
      </c>
      <c r="R12">
        <v>8887</v>
      </c>
      <c r="S12" t="s">
        <v>627</v>
      </c>
    </row>
    <row r="13" spans="1:20" ht="12.75">
      <c r="A13" s="159">
        <v>11</v>
      </c>
      <c r="B13" s="159" t="s">
        <v>628</v>
      </c>
      <c r="C13" s="159">
        <v>1960</v>
      </c>
      <c r="D13" s="160"/>
      <c r="E13" s="161">
        <v>11</v>
      </c>
      <c r="F13" s="161" t="s">
        <v>628</v>
      </c>
      <c r="G13" s="161">
        <v>1960</v>
      </c>
      <c r="H13" s="161"/>
      <c r="I13" s="162">
        <v>11</v>
      </c>
      <c r="J13" s="162" t="s">
        <v>628</v>
      </c>
      <c r="K13" s="162">
        <v>1960</v>
      </c>
      <c r="N13" t="s">
        <v>629</v>
      </c>
      <c r="P13">
        <v>9460</v>
      </c>
      <c r="Q13" t="s">
        <v>630</v>
      </c>
      <c r="R13" t="s">
        <v>631</v>
      </c>
      <c r="S13" t="s">
        <v>632</v>
      </c>
      <c r="T13" t="s">
        <v>633</v>
      </c>
    </row>
    <row r="14" spans="1:17" ht="12.75">
      <c r="A14" s="159">
        <v>12</v>
      </c>
      <c r="B14" s="159" t="s">
        <v>634</v>
      </c>
      <c r="C14" s="159">
        <v>1961</v>
      </c>
      <c r="D14" s="160"/>
      <c r="E14" s="161">
        <v>12</v>
      </c>
      <c r="F14" s="161" t="s">
        <v>634</v>
      </c>
      <c r="G14" s="161">
        <v>1961</v>
      </c>
      <c r="H14" s="161"/>
      <c r="I14" s="162">
        <v>12</v>
      </c>
      <c r="J14" s="162" t="s">
        <v>634</v>
      </c>
      <c r="K14" s="162">
        <v>1961</v>
      </c>
      <c r="N14" t="s">
        <v>635</v>
      </c>
      <c r="P14">
        <v>9740</v>
      </c>
      <c r="Q14">
        <v>10740</v>
      </c>
    </row>
    <row r="15" spans="1:20" ht="12.75">
      <c r="A15" s="159">
        <v>13</v>
      </c>
      <c r="B15" s="159"/>
      <c r="C15" s="159">
        <v>1962</v>
      </c>
      <c r="D15" s="160"/>
      <c r="E15" s="161">
        <v>13</v>
      </c>
      <c r="F15" s="161"/>
      <c r="G15" s="161">
        <v>1962</v>
      </c>
      <c r="H15" s="161"/>
      <c r="I15" s="162">
        <v>13</v>
      </c>
      <c r="J15" s="162"/>
      <c r="K15" s="162">
        <v>1962</v>
      </c>
      <c r="P15">
        <v>10020</v>
      </c>
      <c r="Q15" t="s">
        <v>636</v>
      </c>
      <c r="S15" t="s">
        <v>627</v>
      </c>
      <c r="T15" t="s">
        <v>637</v>
      </c>
    </row>
    <row r="16" spans="1:19" ht="12.75">
      <c r="A16" s="159">
        <v>14</v>
      </c>
      <c r="B16" s="159"/>
      <c r="C16" s="159">
        <v>1963</v>
      </c>
      <c r="D16" s="160"/>
      <c r="E16" s="161">
        <v>14</v>
      </c>
      <c r="F16" s="161"/>
      <c r="G16" s="161">
        <v>1963</v>
      </c>
      <c r="H16" s="161"/>
      <c r="I16" s="162">
        <v>14</v>
      </c>
      <c r="J16" s="162"/>
      <c r="K16" s="162">
        <v>1963</v>
      </c>
      <c r="P16">
        <v>10300</v>
      </c>
      <c r="Q16">
        <v>700000</v>
      </c>
      <c r="S16" t="s">
        <v>638</v>
      </c>
    </row>
    <row r="17" spans="1:19" ht="12.75">
      <c r="A17" s="159">
        <v>15</v>
      </c>
      <c r="B17" s="159"/>
      <c r="C17" s="159">
        <v>1964</v>
      </c>
      <c r="D17" s="160"/>
      <c r="E17" s="161">
        <v>15</v>
      </c>
      <c r="F17" s="161"/>
      <c r="G17" s="161">
        <v>1964</v>
      </c>
      <c r="H17" s="161"/>
      <c r="I17" s="162">
        <v>15</v>
      </c>
      <c r="J17" s="162"/>
      <c r="K17" s="162">
        <v>1964</v>
      </c>
      <c r="P17">
        <v>10600</v>
      </c>
      <c r="Q17" t="s">
        <v>639</v>
      </c>
      <c r="S17" t="s">
        <v>528</v>
      </c>
    </row>
    <row r="18" spans="1:19" ht="12.75">
      <c r="A18" s="159">
        <v>16</v>
      </c>
      <c r="B18" s="159"/>
      <c r="C18" s="159">
        <v>1965</v>
      </c>
      <c r="D18" s="160"/>
      <c r="E18" s="161">
        <v>16</v>
      </c>
      <c r="F18" s="161"/>
      <c r="G18" s="161">
        <v>1965</v>
      </c>
      <c r="H18" s="161"/>
      <c r="I18" s="162">
        <v>16</v>
      </c>
      <c r="J18" s="162"/>
      <c r="K18" s="162">
        <v>1965</v>
      </c>
      <c r="P18">
        <v>10900</v>
      </c>
      <c r="Q18" t="s">
        <v>640</v>
      </c>
      <c r="S18" t="s">
        <v>641</v>
      </c>
    </row>
    <row r="19" spans="1:19" ht="12.75">
      <c r="A19" s="159">
        <v>17</v>
      </c>
      <c r="B19" s="159"/>
      <c r="C19" s="159">
        <v>1966</v>
      </c>
      <c r="D19" s="160"/>
      <c r="E19" s="161">
        <v>17</v>
      </c>
      <c r="F19" s="161"/>
      <c r="G19" s="161">
        <v>1966</v>
      </c>
      <c r="H19" s="161"/>
      <c r="I19" s="162">
        <v>17</v>
      </c>
      <c r="J19" s="162"/>
      <c r="K19" s="162">
        <v>1966</v>
      </c>
      <c r="L19">
        <v>53</v>
      </c>
      <c r="P19">
        <v>11200</v>
      </c>
      <c r="Q19" t="s">
        <v>528</v>
      </c>
      <c r="S19" t="s">
        <v>638</v>
      </c>
    </row>
    <row r="20" spans="1:17" ht="12.75">
      <c r="A20" s="159">
        <v>18</v>
      </c>
      <c r="B20" s="159"/>
      <c r="C20" s="159">
        <v>1967</v>
      </c>
      <c r="D20" s="160"/>
      <c r="E20" s="161">
        <v>18</v>
      </c>
      <c r="F20" s="161"/>
      <c r="G20" s="161">
        <v>1967</v>
      </c>
      <c r="H20" s="161"/>
      <c r="I20" s="162">
        <v>18</v>
      </c>
      <c r="J20" s="162"/>
      <c r="K20" s="162">
        <v>1967</v>
      </c>
      <c r="L20" t="s">
        <v>642</v>
      </c>
      <c r="M20" t="s">
        <v>643</v>
      </c>
      <c r="P20">
        <v>11530</v>
      </c>
      <c r="Q20" t="s">
        <v>640</v>
      </c>
    </row>
    <row r="21" spans="1:17" ht="12.75">
      <c r="A21" s="159">
        <v>19</v>
      </c>
      <c r="B21" s="159"/>
      <c r="C21" s="159">
        <v>1968</v>
      </c>
      <c r="D21" s="160"/>
      <c r="E21" s="161">
        <v>19</v>
      </c>
      <c r="F21" s="161"/>
      <c r="G21" s="161">
        <v>1968</v>
      </c>
      <c r="H21" s="161"/>
      <c r="I21" s="162">
        <v>19</v>
      </c>
      <c r="J21" s="162"/>
      <c r="K21" s="162">
        <v>1968</v>
      </c>
      <c r="L21">
        <v>20</v>
      </c>
      <c r="M21">
        <v>9.187</v>
      </c>
      <c r="N21">
        <v>8.678</v>
      </c>
      <c r="P21">
        <v>11860</v>
      </c>
      <c r="Q21" t="s">
        <v>644</v>
      </c>
    </row>
    <row r="22" spans="1:19" ht="12.75">
      <c r="A22" s="159">
        <v>20</v>
      </c>
      <c r="B22" s="159"/>
      <c r="C22" s="159">
        <v>1969</v>
      </c>
      <c r="D22" s="160"/>
      <c r="E22" s="161">
        <v>20</v>
      </c>
      <c r="F22" s="161"/>
      <c r="G22" s="161">
        <v>1969</v>
      </c>
      <c r="H22" s="161"/>
      <c r="I22" s="162">
        <v>20</v>
      </c>
      <c r="J22" s="162"/>
      <c r="K22" s="162">
        <v>1969</v>
      </c>
      <c r="L22">
        <v>21</v>
      </c>
      <c r="M22">
        <v>9.186</v>
      </c>
      <c r="P22">
        <v>12190</v>
      </c>
      <c r="Q22">
        <v>7160</v>
      </c>
      <c r="S22" t="s">
        <v>645</v>
      </c>
    </row>
    <row r="23" spans="1:17" ht="12.75">
      <c r="A23" s="159">
        <v>21</v>
      </c>
      <c r="B23" s="159"/>
      <c r="C23" s="159">
        <v>1970</v>
      </c>
      <c r="D23" s="160"/>
      <c r="E23" s="161">
        <v>21</v>
      </c>
      <c r="F23" s="161"/>
      <c r="G23" s="161">
        <v>1970</v>
      </c>
      <c r="H23" s="161"/>
      <c r="I23" s="162">
        <v>21</v>
      </c>
      <c r="J23" s="162"/>
      <c r="K23" s="162">
        <v>1970</v>
      </c>
      <c r="L23">
        <v>22</v>
      </c>
      <c r="M23">
        <v>9.185</v>
      </c>
      <c r="P23">
        <v>12550</v>
      </c>
      <c r="Q23" t="s">
        <v>646</v>
      </c>
    </row>
    <row r="24" spans="1:19" ht="12.75">
      <c r="A24" s="159">
        <v>22</v>
      </c>
      <c r="B24" s="159"/>
      <c r="C24" s="159">
        <v>1971</v>
      </c>
      <c r="D24" s="160"/>
      <c r="E24" s="161">
        <v>22</v>
      </c>
      <c r="F24" s="161"/>
      <c r="G24" s="161">
        <v>1971</v>
      </c>
      <c r="H24" s="161"/>
      <c r="I24" s="162">
        <v>22</v>
      </c>
      <c r="J24" s="162"/>
      <c r="K24" s="162">
        <v>1971</v>
      </c>
      <c r="L24">
        <v>23</v>
      </c>
      <c r="M24">
        <v>9.184</v>
      </c>
      <c r="P24">
        <v>12910</v>
      </c>
      <c r="Q24">
        <v>719236</v>
      </c>
      <c r="R24" s="156">
        <v>719236.3200000001</v>
      </c>
      <c r="S24">
        <v>745613.7600000001</v>
      </c>
    </row>
    <row r="25" spans="1:19" ht="12.75">
      <c r="A25" s="159">
        <v>23</v>
      </c>
      <c r="B25" s="159"/>
      <c r="C25" s="159">
        <v>1972</v>
      </c>
      <c r="D25" s="160"/>
      <c r="E25" s="161">
        <v>23</v>
      </c>
      <c r="F25" s="161"/>
      <c r="G25" s="161">
        <v>1972</v>
      </c>
      <c r="H25" s="161"/>
      <c r="I25" s="162">
        <v>23</v>
      </c>
      <c r="J25" s="162"/>
      <c r="K25" s="162">
        <v>1972</v>
      </c>
      <c r="L25">
        <v>24</v>
      </c>
      <c r="M25">
        <v>9.183</v>
      </c>
      <c r="P25">
        <v>13270</v>
      </c>
      <c r="Q25" t="s">
        <v>647</v>
      </c>
      <c r="S25" s="157">
        <v>10.12</v>
      </c>
    </row>
    <row r="26" spans="1:17" ht="12.75">
      <c r="A26" s="159">
        <v>24</v>
      </c>
      <c r="B26" s="159"/>
      <c r="C26" s="159">
        <v>1973</v>
      </c>
      <c r="D26" s="160"/>
      <c r="E26" s="161">
        <v>24</v>
      </c>
      <c r="F26" s="161"/>
      <c r="G26" s="161">
        <v>1973</v>
      </c>
      <c r="H26" s="161"/>
      <c r="I26" s="162">
        <v>24</v>
      </c>
      <c r="J26" s="162"/>
      <c r="K26" s="162">
        <v>1973</v>
      </c>
      <c r="L26">
        <v>25</v>
      </c>
      <c r="M26">
        <v>9.182</v>
      </c>
      <c r="P26">
        <v>13660</v>
      </c>
      <c r="Q26" t="s">
        <v>631</v>
      </c>
    </row>
    <row r="27" spans="1:17" ht="12.75">
      <c r="A27" s="159">
        <v>25</v>
      </c>
      <c r="B27" s="159"/>
      <c r="C27" s="159">
        <v>1974</v>
      </c>
      <c r="D27" s="160"/>
      <c r="E27" s="161">
        <v>25</v>
      </c>
      <c r="F27" s="161"/>
      <c r="G27" s="161">
        <v>1974</v>
      </c>
      <c r="H27" s="161"/>
      <c r="I27" s="162">
        <v>25</v>
      </c>
      <c r="J27" s="162"/>
      <c r="K27" s="162">
        <v>1974</v>
      </c>
      <c r="L27">
        <v>26</v>
      </c>
      <c r="M27">
        <v>9.18</v>
      </c>
      <c r="P27">
        <v>14050</v>
      </c>
      <c r="Q27" t="s">
        <v>648</v>
      </c>
    </row>
    <row r="28" spans="1:16" ht="12.75">
      <c r="A28" s="159">
        <v>26</v>
      </c>
      <c r="B28" s="159"/>
      <c r="C28" s="159">
        <v>1975</v>
      </c>
      <c r="D28" s="160"/>
      <c r="E28" s="161">
        <v>26</v>
      </c>
      <c r="F28" s="161"/>
      <c r="G28" s="161">
        <v>1975</v>
      </c>
      <c r="H28" s="161"/>
      <c r="I28" s="162">
        <v>26</v>
      </c>
      <c r="J28" s="162"/>
      <c r="K28" s="162">
        <v>1975</v>
      </c>
      <c r="L28">
        <v>27</v>
      </c>
      <c r="M28">
        <v>9.178</v>
      </c>
      <c r="P28">
        <v>14440</v>
      </c>
    </row>
    <row r="29" spans="1:16" ht="12.75">
      <c r="A29" s="159">
        <v>27</v>
      </c>
      <c r="B29" s="159"/>
      <c r="C29" s="159">
        <v>1976</v>
      </c>
      <c r="D29" s="160"/>
      <c r="E29" s="161">
        <v>27</v>
      </c>
      <c r="F29" s="161"/>
      <c r="G29" s="161">
        <v>1976</v>
      </c>
      <c r="H29" s="161"/>
      <c r="I29" s="162">
        <v>27</v>
      </c>
      <c r="J29" s="162"/>
      <c r="K29" s="162">
        <v>1976</v>
      </c>
      <c r="L29">
        <v>28</v>
      </c>
      <c r="M29">
        <v>9.176</v>
      </c>
      <c r="P29">
        <v>14860</v>
      </c>
    </row>
    <row r="30" spans="1:18" ht="12.75">
      <c r="A30" s="159">
        <v>28</v>
      </c>
      <c r="B30" s="159"/>
      <c r="C30" s="159">
        <v>1977</v>
      </c>
      <c r="D30" s="160"/>
      <c r="E30" s="161">
        <v>28</v>
      </c>
      <c r="F30" s="161"/>
      <c r="G30" s="161">
        <v>1977</v>
      </c>
      <c r="H30" s="161"/>
      <c r="I30" s="162">
        <v>28</v>
      </c>
      <c r="J30" s="162"/>
      <c r="K30" s="162">
        <v>1977</v>
      </c>
      <c r="L30">
        <v>29</v>
      </c>
      <c r="M30">
        <v>9.173</v>
      </c>
      <c r="P30">
        <v>15280</v>
      </c>
      <c r="R30">
        <v>1</v>
      </c>
    </row>
    <row r="31" spans="1:18" ht="12.75">
      <c r="A31" s="159">
        <v>29</v>
      </c>
      <c r="B31" s="159"/>
      <c r="C31" s="159">
        <v>1978</v>
      </c>
      <c r="D31" s="160"/>
      <c r="E31" s="161">
        <v>29</v>
      </c>
      <c r="F31" s="161"/>
      <c r="G31" s="161">
        <v>1978</v>
      </c>
      <c r="H31" s="161"/>
      <c r="I31" s="162">
        <v>29</v>
      </c>
      <c r="J31" s="162"/>
      <c r="K31" s="162">
        <v>1978</v>
      </c>
      <c r="L31">
        <v>30</v>
      </c>
      <c r="M31">
        <v>9.169</v>
      </c>
      <c r="P31">
        <v>15700</v>
      </c>
      <c r="R31">
        <v>745615</v>
      </c>
    </row>
    <row r="32" spans="1:16" ht="12.75">
      <c r="A32" s="159">
        <v>30</v>
      </c>
      <c r="B32" s="159"/>
      <c r="C32" s="159">
        <v>1979</v>
      </c>
      <c r="D32" s="160"/>
      <c r="E32" s="161">
        <v>30</v>
      </c>
      <c r="F32" s="161"/>
      <c r="G32" s="161">
        <v>1979</v>
      </c>
      <c r="H32" s="161"/>
      <c r="I32" s="162">
        <v>30</v>
      </c>
      <c r="J32" s="162"/>
      <c r="K32" s="162">
        <v>1979</v>
      </c>
      <c r="L32">
        <v>31</v>
      </c>
      <c r="M32">
        <v>9.164</v>
      </c>
      <c r="P32">
        <v>16150</v>
      </c>
    </row>
    <row r="33" spans="1:19" ht="12.75">
      <c r="A33" s="159">
        <v>31</v>
      </c>
      <c r="B33" s="159"/>
      <c r="C33" s="159">
        <v>1980</v>
      </c>
      <c r="D33" s="160"/>
      <c r="E33" s="161">
        <v>31</v>
      </c>
      <c r="F33" s="161"/>
      <c r="G33" s="161">
        <v>1980</v>
      </c>
      <c r="H33" s="161"/>
      <c r="I33" s="162">
        <v>31</v>
      </c>
      <c r="J33" s="162"/>
      <c r="K33" s="162">
        <v>1980</v>
      </c>
      <c r="L33">
        <v>32</v>
      </c>
      <c r="M33">
        <v>9.159</v>
      </c>
      <c r="P33">
        <v>16600</v>
      </c>
      <c r="Q33">
        <v>4022</v>
      </c>
      <c r="R33">
        <v>12</v>
      </c>
      <c r="S33">
        <v>8.371</v>
      </c>
    </row>
    <row r="34" spans="1:17" ht="12.75">
      <c r="A34" s="159"/>
      <c r="B34" s="159"/>
      <c r="C34" s="159">
        <v>1981</v>
      </c>
      <c r="D34" s="160"/>
      <c r="E34" s="161"/>
      <c r="F34" s="161"/>
      <c r="G34" s="161">
        <v>1981</v>
      </c>
      <c r="H34" s="161"/>
      <c r="I34" s="162"/>
      <c r="J34" s="162"/>
      <c r="K34" s="162">
        <v>1981</v>
      </c>
      <c r="L34">
        <v>33</v>
      </c>
      <c r="M34">
        <v>9.152</v>
      </c>
      <c r="P34">
        <v>17050</v>
      </c>
      <c r="Q34">
        <v>404017.944</v>
      </c>
    </row>
    <row r="35" spans="1:16" ht="12.75">
      <c r="A35" s="159"/>
      <c r="B35" s="159"/>
      <c r="C35" s="159">
        <v>1982</v>
      </c>
      <c r="D35" s="160"/>
      <c r="E35" s="161"/>
      <c r="F35" s="161"/>
      <c r="G35" s="161">
        <v>1982</v>
      </c>
      <c r="H35" s="161"/>
      <c r="I35" s="162"/>
      <c r="J35" s="162"/>
      <c r="K35" s="162">
        <v>1982</v>
      </c>
      <c r="L35">
        <v>34</v>
      </c>
      <c r="M35">
        <v>9.145</v>
      </c>
      <c r="P35">
        <v>17540</v>
      </c>
    </row>
    <row r="36" spans="1:16" ht="12.75">
      <c r="A36" s="159"/>
      <c r="B36" s="159"/>
      <c r="C36" s="159">
        <v>1983</v>
      </c>
      <c r="D36" s="160"/>
      <c r="E36" s="161"/>
      <c r="F36" s="161"/>
      <c r="G36" s="161">
        <v>1983</v>
      </c>
      <c r="H36" s="161"/>
      <c r="I36" s="162"/>
      <c r="J36" s="162"/>
      <c r="K36" s="162">
        <v>1983</v>
      </c>
      <c r="L36">
        <v>35</v>
      </c>
      <c r="M36">
        <v>9.136</v>
      </c>
      <c r="P36">
        <v>18030</v>
      </c>
    </row>
    <row r="37" spans="1:16" ht="12.75">
      <c r="A37" s="159"/>
      <c r="B37" s="159"/>
      <c r="C37" s="159">
        <v>1984</v>
      </c>
      <c r="D37" s="160"/>
      <c r="E37" s="161"/>
      <c r="F37" s="161"/>
      <c r="G37" s="161">
        <v>1984</v>
      </c>
      <c r="H37" s="161"/>
      <c r="I37" s="162"/>
      <c r="J37" s="162"/>
      <c r="K37" s="162">
        <v>1984</v>
      </c>
      <c r="L37">
        <v>36</v>
      </c>
      <c r="M37">
        <v>9.126</v>
      </c>
      <c r="P37">
        <v>18520</v>
      </c>
    </row>
    <row r="38" spans="1:16" ht="12.75">
      <c r="A38" s="159"/>
      <c r="B38" s="159"/>
      <c r="C38" s="159">
        <v>1985</v>
      </c>
      <c r="D38" s="160"/>
      <c r="E38" s="161"/>
      <c r="F38" s="161"/>
      <c r="G38" s="161">
        <v>1985</v>
      </c>
      <c r="H38" s="161"/>
      <c r="I38" s="162"/>
      <c r="J38" s="162"/>
      <c r="K38" s="162">
        <v>1985</v>
      </c>
      <c r="L38">
        <v>37</v>
      </c>
      <c r="M38">
        <v>9.116</v>
      </c>
      <c r="P38">
        <v>19050</v>
      </c>
    </row>
    <row r="39" spans="1:16" ht="12.75">
      <c r="A39" s="159"/>
      <c r="B39" s="159"/>
      <c r="C39" s="159">
        <v>1986</v>
      </c>
      <c r="D39" s="160"/>
      <c r="E39" s="161"/>
      <c r="F39" s="161"/>
      <c r="G39" s="161">
        <v>1986</v>
      </c>
      <c r="H39" s="161"/>
      <c r="I39" s="162"/>
      <c r="J39" s="162"/>
      <c r="K39" s="162">
        <v>1986</v>
      </c>
      <c r="L39">
        <v>38</v>
      </c>
      <c r="M39">
        <v>9.103</v>
      </c>
      <c r="P39">
        <v>19580</v>
      </c>
    </row>
    <row r="40" spans="1:16" ht="12.75">
      <c r="A40" s="159"/>
      <c r="B40" s="159"/>
      <c r="C40" s="159">
        <v>1987</v>
      </c>
      <c r="D40" s="160"/>
      <c r="E40" s="161"/>
      <c r="F40" s="161"/>
      <c r="G40" s="161">
        <v>1987</v>
      </c>
      <c r="H40" s="161"/>
      <c r="I40" s="162"/>
      <c r="J40" s="162"/>
      <c r="K40" s="162">
        <v>1987</v>
      </c>
      <c r="L40">
        <v>39</v>
      </c>
      <c r="M40">
        <v>9.09</v>
      </c>
      <c r="P40">
        <v>20110</v>
      </c>
    </row>
    <row r="41" spans="1:20" ht="12.75">
      <c r="A41" s="159"/>
      <c r="B41" s="159"/>
      <c r="C41" s="159">
        <v>1988</v>
      </c>
      <c r="D41" s="160"/>
      <c r="E41" s="161"/>
      <c r="F41" s="161"/>
      <c r="G41" s="161">
        <v>1988</v>
      </c>
      <c r="H41" s="161"/>
      <c r="I41" s="162"/>
      <c r="J41" s="162"/>
      <c r="K41" s="162">
        <v>1988</v>
      </c>
      <c r="L41">
        <v>40</v>
      </c>
      <c r="M41">
        <v>9.075</v>
      </c>
      <c r="P41">
        <v>20680</v>
      </c>
      <c r="R41" t="s">
        <v>609</v>
      </c>
      <c r="T41" t="s">
        <v>649</v>
      </c>
    </row>
    <row r="42" spans="1:18" ht="12.75">
      <c r="A42" s="159"/>
      <c r="B42" s="159"/>
      <c r="C42" s="159">
        <v>1989</v>
      </c>
      <c r="D42" s="160"/>
      <c r="E42" s="161"/>
      <c r="F42" s="161"/>
      <c r="G42" s="161">
        <v>1989</v>
      </c>
      <c r="H42" s="161"/>
      <c r="I42" s="162"/>
      <c r="J42" s="162"/>
      <c r="K42" s="162">
        <v>1989</v>
      </c>
      <c r="L42">
        <v>41</v>
      </c>
      <c r="M42">
        <v>9.059</v>
      </c>
      <c r="P42">
        <v>21250</v>
      </c>
      <c r="R42" t="s">
        <v>650</v>
      </c>
    </row>
    <row r="43" spans="1:18" ht="12.75">
      <c r="A43" s="159"/>
      <c r="B43" s="159"/>
      <c r="C43" s="159">
        <v>1990</v>
      </c>
      <c r="D43" s="160"/>
      <c r="E43" s="161"/>
      <c r="F43" s="161"/>
      <c r="G43" s="161">
        <v>1990</v>
      </c>
      <c r="H43" s="161"/>
      <c r="I43" s="162"/>
      <c r="J43" s="162"/>
      <c r="K43" s="162">
        <v>1990</v>
      </c>
      <c r="L43">
        <v>42</v>
      </c>
      <c r="M43">
        <v>9.4</v>
      </c>
      <c r="P43">
        <v>21820</v>
      </c>
      <c r="R43" t="s">
        <v>651</v>
      </c>
    </row>
    <row r="44" spans="1:16" ht="12.75">
      <c r="A44" s="159"/>
      <c r="B44" s="159"/>
      <c r="C44" s="159">
        <v>1991</v>
      </c>
      <c r="D44" s="160"/>
      <c r="E44" s="161"/>
      <c r="F44" s="161"/>
      <c r="G44" s="161">
        <v>1991</v>
      </c>
      <c r="H44" s="161"/>
      <c r="I44" s="162"/>
      <c r="J44" s="162"/>
      <c r="K44" s="162">
        <v>1991</v>
      </c>
      <c r="L44">
        <v>43</v>
      </c>
      <c r="M44">
        <v>9.019</v>
      </c>
      <c r="P44">
        <v>22430</v>
      </c>
    </row>
    <row r="45" spans="1:16" ht="12.75">
      <c r="A45" s="159"/>
      <c r="B45" s="159"/>
      <c r="C45" s="159">
        <v>1992</v>
      </c>
      <c r="D45" s="160"/>
      <c r="E45" s="161"/>
      <c r="F45" s="161"/>
      <c r="G45" s="161">
        <v>1992</v>
      </c>
      <c r="H45" s="161"/>
      <c r="I45" s="162"/>
      <c r="J45" s="162"/>
      <c r="K45" s="162">
        <v>1992</v>
      </c>
      <c r="L45">
        <v>44</v>
      </c>
      <c r="M45">
        <v>8.996</v>
      </c>
      <c r="P45">
        <v>23040</v>
      </c>
    </row>
    <row r="46" spans="1:16" ht="12.75">
      <c r="A46" s="159"/>
      <c r="B46" s="159"/>
      <c r="C46" s="159">
        <v>1993</v>
      </c>
      <c r="D46" s="160"/>
      <c r="E46" s="161"/>
      <c r="F46" s="161"/>
      <c r="G46" s="161">
        <v>1993</v>
      </c>
      <c r="H46" s="161"/>
      <c r="I46" s="162"/>
      <c r="J46" s="162"/>
      <c r="K46" s="162">
        <v>1993</v>
      </c>
      <c r="L46">
        <v>45</v>
      </c>
      <c r="M46">
        <v>8.971</v>
      </c>
      <c r="P46">
        <v>23650</v>
      </c>
    </row>
    <row r="47" spans="1:16" ht="12.75">
      <c r="A47" s="159"/>
      <c r="B47" s="159"/>
      <c r="C47" s="159">
        <v>1994</v>
      </c>
      <c r="D47" s="160"/>
      <c r="E47" s="161"/>
      <c r="F47" s="161"/>
      <c r="G47" s="161">
        <v>1994</v>
      </c>
      <c r="H47" s="161"/>
      <c r="I47" s="162"/>
      <c r="J47" s="162"/>
      <c r="K47" s="162">
        <v>1994</v>
      </c>
      <c r="L47">
        <v>46</v>
      </c>
      <c r="M47">
        <v>8.943</v>
      </c>
      <c r="P47">
        <v>24300</v>
      </c>
    </row>
    <row r="48" spans="1:16" ht="12.75">
      <c r="A48" s="159"/>
      <c r="B48" s="159"/>
      <c r="C48" s="159">
        <v>1995</v>
      </c>
      <c r="D48" s="160"/>
      <c r="E48" s="161"/>
      <c r="F48" s="161"/>
      <c r="G48" s="161">
        <v>1995</v>
      </c>
      <c r="H48" s="161"/>
      <c r="I48" s="162"/>
      <c r="J48" s="162"/>
      <c r="K48" s="162">
        <v>1995</v>
      </c>
      <c r="L48">
        <v>47</v>
      </c>
      <c r="M48">
        <v>8.913</v>
      </c>
      <c r="P48">
        <v>24950</v>
      </c>
    </row>
    <row r="49" spans="1:16" ht="12.75">
      <c r="A49" s="159"/>
      <c r="B49" s="159"/>
      <c r="C49" s="159">
        <v>1996</v>
      </c>
      <c r="D49" s="160"/>
      <c r="E49" s="161"/>
      <c r="F49" s="161"/>
      <c r="G49" s="161">
        <v>1996</v>
      </c>
      <c r="H49" s="161"/>
      <c r="I49" s="162"/>
      <c r="J49" s="162"/>
      <c r="K49" s="162">
        <v>1996</v>
      </c>
      <c r="L49">
        <v>48</v>
      </c>
      <c r="M49">
        <v>8.881</v>
      </c>
      <c r="P49">
        <v>26300</v>
      </c>
    </row>
    <row r="50" spans="1:16" ht="12.75">
      <c r="A50" s="159"/>
      <c r="B50" s="159"/>
      <c r="C50" s="159">
        <v>1997</v>
      </c>
      <c r="D50" s="160"/>
      <c r="E50" s="161"/>
      <c r="F50" s="161"/>
      <c r="G50" s="161">
        <v>1997</v>
      </c>
      <c r="H50" s="161"/>
      <c r="I50" s="162"/>
      <c r="J50" s="162"/>
      <c r="K50" s="162">
        <v>1997</v>
      </c>
      <c r="L50">
        <v>49</v>
      </c>
      <c r="M50">
        <v>8.846</v>
      </c>
      <c r="P50">
        <v>27000</v>
      </c>
    </row>
    <row r="51" spans="1:16" ht="12.75">
      <c r="A51" s="159"/>
      <c r="B51" s="159"/>
      <c r="C51" s="159">
        <v>1998</v>
      </c>
      <c r="D51" s="160"/>
      <c r="E51" s="161"/>
      <c r="F51" s="161"/>
      <c r="G51" s="161">
        <v>1998</v>
      </c>
      <c r="H51" s="161"/>
      <c r="I51" s="162"/>
      <c r="J51" s="162"/>
      <c r="K51" s="162">
        <v>1998</v>
      </c>
      <c r="L51">
        <v>50</v>
      </c>
      <c r="M51">
        <v>8.808</v>
      </c>
      <c r="P51">
        <v>27700</v>
      </c>
    </row>
    <row r="52" spans="1:16" ht="12.75">
      <c r="A52" s="159"/>
      <c r="B52" s="159"/>
      <c r="C52" s="159">
        <v>1999</v>
      </c>
      <c r="D52" s="160"/>
      <c r="E52" s="161"/>
      <c r="F52" s="161"/>
      <c r="G52" s="161">
        <v>1999</v>
      </c>
      <c r="H52" s="161"/>
      <c r="I52" s="162"/>
      <c r="J52" s="162"/>
      <c r="K52" s="162">
        <v>1999</v>
      </c>
      <c r="L52">
        <v>51</v>
      </c>
      <c r="M52">
        <v>8.768</v>
      </c>
      <c r="P52">
        <v>28450</v>
      </c>
    </row>
    <row r="53" spans="1:16" ht="12.75">
      <c r="A53" s="159"/>
      <c r="B53" s="159"/>
      <c r="C53" s="159">
        <v>2000</v>
      </c>
      <c r="D53" s="160"/>
      <c r="E53" s="161"/>
      <c r="F53" s="161"/>
      <c r="G53" s="161">
        <v>2000</v>
      </c>
      <c r="H53" s="161"/>
      <c r="I53" s="162"/>
      <c r="J53" s="162"/>
      <c r="K53" s="162">
        <v>2000</v>
      </c>
      <c r="L53">
        <v>52</v>
      </c>
      <c r="M53">
        <v>8.724</v>
      </c>
      <c r="P53">
        <v>29200</v>
      </c>
    </row>
    <row r="54" spans="1:16" ht="12.75">
      <c r="A54" s="159"/>
      <c r="B54" s="159"/>
      <c r="C54" s="159">
        <v>2001</v>
      </c>
      <c r="D54" s="160"/>
      <c r="E54" s="161"/>
      <c r="F54" s="161"/>
      <c r="G54" s="161">
        <v>2001</v>
      </c>
      <c r="H54" s="161"/>
      <c r="I54" s="162"/>
      <c r="J54" s="162"/>
      <c r="K54" s="162">
        <v>2001</v>
      </c>
      <c r="L54">
        <v>53</v>
      </c>
      <c r="M54">
        <v>8.678</v>
      </c>
      <c r="P54">
        <v>29950</v>
      </c>
    </row>
    <row r="55" spans="1:16" ht="12.75">
      <c r="A55" s="159"/>
      <c r="B55" s="159"/>
      <c r="C55" s="159">
        <v>2002</v>
      </c>
      <c r="D55" s="160"/>
      <c r="E55" s="161"/>
      <c r="F55" s="161"/>
      <c r="G55" s="161">
        <v>2002</v>
      </c>
      <c r="H55" s="161"/>
      <c r="I55" s="162"/>
      <c r="J55" s="162"/>
      <c r="K55" s="162">
        <v>2002</v>
      </c>
      <c r="L55">
        <v>54</v>
      </c>
      <c r="M55">
        <v>8.627</v>
      </c>
      <c r="P55">
        <v>30750</v>
      </c>
    </row>
    <row r="56" spans="1:16" ht="12.75">
      <c r="A56" s="159"/>
      <c r="B56" s="159"/>
      <c r="C56" s="159">
        <v>2003</v>
      </c>
      <c r="D56" s="160"/>
      <c r="E56" s="161"/>
      <c r="F56" s="161"/>
      <c r="G56" s="161">
        <v>2003</v>
      </c>
      <c r="H56" s="161"/>
      <c r="I56" s="162"/>
      <c r="J56" s="162"/>
      <c r="K56" s="162">
        <v>2003</v>
      </c>
      <c r="L56">
        <v>55</v>
      </c>
      <c r="M56">
        <v>83572</v>
      </c>
      <c r="P56">
        <v>32350</v>
      </c>
    </row>
    <row r="57" spans="1:16" ht="12.75">
      <c r="A57" s="159"/>
      <c r="B57" s="159"/>
      <c r="C57" s="159">
        <v>2004</v>
      </c>
      <c r="D57" s="160"/>
      <c r="E57" s="161"/>
      <c r="F57" s="161"/>
      <c r="G57" s="161">
        <v>2004</v>
      </c>
      <c r="H57" s="161"/>
      <c r="I57" s="162"/>
      <c r="J57" s="162"/>
      <c r="K57" s="162">
        <v>2004</v>
      </c>
      <c r="L57">
        <v>56</v>
      </c>
      <c r="M57">
        <v>8.512</v>
      </c>
      <c r="P57">
        <v>33200</v>
      </c>
    </row>
    <row r="58" spans="1:16" ht="12.75">
      <c r="A58" s="159"/>
      <c r="B58" s="159"/>
      <c r="C58" s="159">
        <v>2005</v>
      </c>
      <c r="D58" s="160"/>
      <c r="E58" s="161"/>
      <c r="F58" s="161"/>
      <c r="G58" s="161">
        <v>2005</v>
      </c>
      <c r="H58" s="161"/>
      <c r="I58" s="162"/>
      <c r="J58" s="162"/>
      <c r="K58" s="162">
        <v>2005</v>
      </c>
      <c r="L58">
        <v>57</v>
      </c>
      <c r="M58">
        <v>8.446</v>
      </c>
      <c r="P58">
        <v>34050</v>
      </c>
    </row>
    <row r="59" spans="1:16" ht="12.75">
      <c r="A59" s="159"/>
      <c r="B59" s="159"/>
      <c r="C59" s="159"/>
      <c r="D59" s="160"/>
      <c r="E59" s="161"/>
      <c r="F59" s="161"/>
      <c r="G59" s="161">
        <v>2006</v>
      </c>
      <c r="H59" s="161"/>
      <c r="I59" s="162"/>
      <c r="J59" s="162"/>
      <c r="K59" s="162">
        <v>2006</v>
      </c>
      <c r="L59">
        <v>58</v>
      </c>
      <c r="M59">
        <v>8.371</v>
      </c>
      <c r="P59">
        <v>34900</v>
      </c>
    </row>
    <row r="60" spans="1:16" ht="12.75">
      <c r="A60" s="159"/>
      <c r="B60" s="159"/>
      <c r="C60" s="159"/>
      <c r="D60" s="160"/>
      <c r="E60" s="161"/>
      <c r="F60" s="161"/>
      <c r="G60" s="161">
        <v>2007</v>
      </c>
      <c r="H60" s="161"/>
      <c r="I60" s="162"/>
      <c r="J60" s="162"/>
      <c r="K60" s="162">
        <v>2007</v>
      </c>
      <c r="L60">
        <v>59</v>
      </c>
      <c r="M60">
        <v>8.287</v>
      </c>
      <c r="P60">
        <v>35800</v>
      </c>
    </row>
    <row r="61" spans="1:16" ht="12.75">
      <c r="A61" s="159"/>
      <c r="B61" s="159"/>
      <c r="C61" s="159"/>
      <c r="D61" s="160"/>
      <c r="E61" s="161"/>
      <c r="F61" s="161"/>
      <c r="G61" s="161">
        <v>2008</v>
      </c>
      <c r="H61" s="161"/>
      <c r="I61" s="162"/>
      <c r="J61" s="162"/>
      <c r="K61" s="162">
        <v>2008</v>
      </c>
      <c r="L61">
        <v>60</v>
      </c>
      <c r="M61">
        <v>8.194</v>
      </c>
      <c r="P61">
        <v>37600</v>
      </c>
    </row>
    <row r="62" spans="1:16" ht="12.75">
      <c r="A62" s="159"/>
      <c r="B62" s="159"/>
      <c r="C62" s="159"/>
      <c r="D62" s="160"/>
      <c r="E62" s="161"/>
      <c r="F62" s="161"/>
      <c r="G62" s="161">
        <v>2009</v>
      </c>
      <c r="H62" s="161"/>
      <c r="I62" s="162"/>
      <c r="J62" s="162"/>
      <c r="K62" s="162">
        <v>2009</v>
      </c>
      <c r="L62">
        <v>61</v>
      </c>
      <c r="M62">
        <v>8.093</v>
      </c>
      <c r="P62">
        <v>38570</v>
      </c>
    </row>
    <row r="63" spans="1:16" ht="12.75">
      <c r="A63" s="159"/>
      <c r="B63" s="159"/>
      <c r="C63" s="159"/>
      <c r="D63" s="160"/>
      <c r="E63" s="161"/>
      <c r="F63" s="161"/>
      <c r="G63" s="161">
        <v>2010</v>
      </c>
      <c r="H63" s="161"/>
      <c r="I63" s="162"/>
      <c r="J63" s="162"/>
      <c r="K63" s="162">
        <v>2010</v>
      </c>
      <c r="L63">
        <v>62</v>
      </c>
      <c r="M63">
        <v>7.982</v>
      </c>
      <c r="P63">
        <v>39540</v>
      </c>
    </row>
    <row r="64" spans="1:16" ht="12.75">
      <c r="A64" s="159"/>
      <c r="B64" s="159"/>
      <c r="C64" s="159"/>
      <c r="D64" s="160"/>
      <c r="E64" s="161"/>
      <c r="F64" s="161"/>
      <c r="G64" s="161">
        <v>2011</v>
      </c>
      <c r="H64" s="161"/>
      <c r="I64" s="162"/>
      <c r="J64" s="162"/>
      <c r="K64" s="162">
        <v>2011</v>
      </c>
      <c r="L64">
        <v>63</v>
      </c>
      <c r="M64">
        <v>7.862</v>
      </c>
      <c r="P64">
        <v>40510</v>
      </c>
    </row>
    <row r="65" spans="1:16" ht="12.75">
      <c r="A65" s="159"/>
      <c r="B65" s="159"/>
      <c r="C65" s="159"/>
      <c r="D65" s="160"/>
      <c r="E65" s="161"/>
      <c r="F65" s="161"/>
      <c r="G65" s="161"/>
      <c r="H65" s="161"/>
      <c r="I65" s="162"/>
      <c r="J65" s="162"/>
      <c r="K65" s="162">
        <v>2012</v>
      </c>
      <c r="L65">
        <v>64</v>
      </c>
      <c r="M65">
        <v>7.731</v>
      </c>
      <c r="P65">
        <v>41550</v>
      </c>
    </row>
    <row r="66" spans="1:16" ht="12.75">
      <c r="A66" s="159"/>
      <c r="B66" s="159"/>
      <c r="C66" s="159"/>
      <c r="D66" s="160"/>
      <c r="E66" s="161"/>
      <c r="F66" s="161"/>
      <c r="G66" s="161"/>
      <c r="H66" s="161"/>
      <c r="I66" s="162"/>
      <c r="J66" s="162"/>
      <c r="K66" s="162">
        <v>2013</v>
      </c>
      <c r="L66">
        <v>65</v>
      </c>
      <c r="M66">
        <v>7.591</v>
      </c>
      <c r="P66">
        <v>43630</v>
      </c>
    </row>
    <row r="67" spans="1:16" ht="12.75">
      <c r="A67" s="159"/>
      <c r="B67" s="159"/>
      <c r="C67" s="159"/>
      <c r="D67" s="160"/>
      <c r="E67" s="161"/>
      <c r="F67" s="161"/>
      <c r="G67" s="161"/>
      <c r="H67" s="161"/>
      <c r="I67" s="162"/>
      <c r="J67" s="162"/>
      <c r="K67" s="162">
        <v>2014</v>
      </c>
      <c r="L67">
        <v>66</v>
      </c>
      <c r="M67">
        <v>7.431</v>
      </c>
      <c r="P67">
        <v>44740</v>
      </c>
    </row>
    <row r="68" spans="1:16" ht="12.75">
      <c r="A68" s="159"/>
      <c r="B68" s="159"/>
      <c r="C68" s="159"/>
      <c r="D68" s="160"/>
      <c r="E68" s="161"/>
      <c r="F68" s="161"/>
      <c r="G68" s="161"/>
      <c r="H68" s="161"/>
      <c r="I68" s="162"/>
      <c r="J68" s="162"/>
      <c r="K68" s="162">
        <v>2015</v>
      </c>
      <c r="L68">
        <v>67</v>
      </c>
      <c r="M68">
        <v>7.262</v>
      </c>
      <c r="P68">
        <v>45850</v>
      </c>
    </row>
    <row r="69" spans="1:16" ht="12.75">
      <c r="A69" s="159"/>
      <c r="B69" s="159"/>
      <c r="C69" s="159"/>
      <c r="D69" s="160"/>
      <c r="E69" s="161"/>
      <c r="F69" s="161"/>
      <c r="G69" s="161"/>
      <c r="H69" s="161"/>
      <c r="I69" s="162"/>
      <c r="J69" s="162"/>
      <c r="K69" s="162">
        <v>2016</v>
      </c>
      <c r="L69">
        <v>68</v>
      </c>
      <c r="M69">
        <v>7.083</v>
      </c>
      <c r="P69">
        <v>46960</v>
      </c>
    </row>
    <row r="70" spans="1:16" ht="12.75">
      <c r="A70" s="159"/>
      <c r="B70" s="159"/>
      <c r="C70" s="159"/>
      <c r="D70" s="160"/>
      <c r="E70" s="161"/>
      <c r="F70" s="161"/>
      <c r="G70" s="161"/>
      <c r="H70" s="161"/>
      <c r="I70" s="162"/>
      <c r="J70" s="162"/>
      <c r="K70" s="162">
        <v>2017</v>
      </c>
      <c r="L70">
        <v>69</v>
      </c>
      <c r="M70">
        <v>6.897</v>
      </c>
      <c r="P70">
        <v>48160</v>
      </c>
    </row>
    <row r="71" spans="1:16" ht="12.75">
      <c r="A71" s="159"/>
      <c r="B71" s="159"/>
      <c r="C71" s="159"/>
      <c r="D71" s="160"/>
      <c r="E71" s="161"/>
      <c r="F71" s="161"/>
      <c r="G71" s="161"/>
      <c r="H71" s="161"/>
      <c r="I71" s="162"/>
      <c r="J71" s="162"/>
      <c r="K71" s="162">
        <v>2018</v>
      </c>
      <c r="L71">
        <v>70</v>
      </c>
      <c r="M71">
        <v>6.703</v>
      </c>
      <c r="P71">
        <v>49360</v>
      </c>
    </row>
    <row r="72" spans="1:16" ht="12.75">
      <c r="A72" s="159"/>
      <c r="B72" s="159"/>
      <c r="C72" s="159"/>
      <c r="D72" s="160"/>
      <c r="E72" s="161"/>
      <c r="F72" s="161"/>
      <c r="G72" s="161"/>
      <c r="H72" s="161"/>
      <c r="I72" s="162"/>
      <c r="J72" s="162"/>
      <c r="K72" s="162">
        <v>2019</v>
      </c>
      <c r="L72">
        <v>71</v>
      </c>
      <c r="M72">
        <v>6.502</v>
      </c>
      <c r="P72">
        <v>50560</v>
      </c>
    </row>
    <row r="73" spans="1:16" ht="12.75">
      <c r="A73" s="159"/>
      <c r="B73" s="159"/>
      <c r="C73" s="159"/>
      <c r="D73" s="160"/>
      <c r="E73" s="161"/>
      <c r="F73" s="161"/>
      <c r="G73" s="161"/>
      <c r="H73" s="161"/>
      <c r="I73" s="162"/>
      <c r="J73" s="162"/>
      <c r="K73" s="162">
        <v>2020</v>
      </c>
      <c r="L73">
        <v>72</v>
      </c>
      <c r="M73">
        <v>9.296</v>
      </c>
      <c r="P73">
        <v>51760</v>
      </c>
    </row>
    <row r="74" spans="12:16" ht="12.75">
      <c r="L74">
        <v>73</v>
      </c>
      <c r="M74">
        <v>6.085</v>
      </c>
      <c r="P74">
        <v>53060</v>
      </c>
    </row>
    <row r="75" spans="12:16" ht="12.75">
      <c r="L75">
        <v>74</v>
      </c>
      <c r="M75">
        <v>5.872</v>
      </c>
      <c r="P75">
        <v>55660</v>
      </c>
    </row>
    <row r="76" spans="12:13" ht="12.75">
      <c r="L76">
        <v>75</v>
      </c>
      <c r="M76">
        <v>5.657</v>
      </c>
    </row>
    <row r="77" spans="3:13" ht="12.75">
      <c r="C77" t="s">
        <v>652</v>
      </c>
      <c r="I77" t="s">
        <v>653</v>
      </c>
      <c r="L77">
        <v>76</v>
      </c>
      <c r="M77">
        <v>5.443</v>
      </c>
    </row>
    <row r="78" spans="12:13" ht="12.75">
      <c r="L78">
        <v>77</v>
      </c>
      <c r="M78">
        <v>5.229</v>
      </c>
    </row>
    <row r="79" spans="12:13" ht="12.75">
      <c r="L79">
        <v>78</v>
      </c>
      <c r="M79">
        <v>5.018</v>
      </c>
    </row>
    <row r="80" spans="12:13" ht="12.75">
      <c r="L80">
        <v>79</v>
      </c>
      <c r="M80">
        <v>4.812</v>
      </c>
    </row>
    <row r="81" spans="5:13" ht="12.75">
      <c r="E81" t="s">
        <v>654</v>
      </c>
      <c r="L81">
        <v>80</v>
      </c>
      <c r="M81">
        <v>4.611</v>
      </c>
    </row>
    <row r="82" ht="12.75">
      <c r="F82" t="s">
        <v>655</v>
      </c>
    </row>
    <row r="83" ht="12.75">
      <c r="F83" t="s">
        <v>656</v>
      </c>
    </row>
    <row r="84" ht="12.75">
      <c r="F84" t="s">
        <v>657</v>
      </c>
    </row>
    <row r="85" ht="12.75">
      <c r="C85" t="s">
        <v>658</v>
      </c>
    </row>
    <row r="86" spans="2:6" ht="12.75">
      <c r="B86" t="s">
        <v>659</v>
      </c>
      <c r="F86" t="s">
        <v>660</v>
      </c>
    </row>
    <row r="87" spans="3:6" ht="12.75">
      <c r="C87" t="s">
        <v>661</v>
      </c>
      <c r="F87" t="s">
        <v>662</v>
      </c>
    </row>
    <row r="89" ht="12.75">
      <c r="F89" t="s">
        <v>663</v>
      </c>
    </row>
    <row r="90" ht="12.75">
      <c r="F90" t="s">
        <v>664</v>
      </c>
    </row>
    <row r="92" ht="12.75">
      <c r="F92" t="s">
        <v>665</v>
      </c>
    </row>
    <row r="93" ht="12.75">
      <c r="F93" t="s">
        <v>666</v>
      </c>
    </row>
    <row r="102" spans="7:8" ht="12.75">
      <c r="G102" s="158">
        <v>40569</v>
      </c>
      <c r="H102" s="158"/>
    </row>
  </sheetData>
  <sheetProtection/>
  <mergeCells count="3">
    <mergeCell ref="A1:D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6"/>
  <sheetViews>
    <sheetView showGridLines="0" tabSelected="1" zoomScalePageLayoutView="0" workbookViewId="0" topLeftCell="A1">
      <selection activeCell="D5" sqref="D5:J5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2.00390625" style="115" bestFit="1" customWidth="1"/>
    <col min="10" max="10" width="11.140625" style="115" bestFit="1" customWidth="1"/>
    <col min="11" max="11" width="8.57421875" style="116" hidden="1" customWidth="1"/>
    <col min="12" max="12" width="9.57421875" style="115" customWidth="1"/>
    <col min="13" max="13" width="7.421875" style="115" customWidth="1"/>
    <col min="14" max="14" width="13.8515625" style="115" customWidth="1"/>
    <col min="15" max="16" width="9.140625" style="115" bestFit="1" customWidth="1"/>
    <col min="17" max="17" width="7.7109375" style="115" bestFit="1" customWidth="1"/>
    <col min="18" max="26" width="15.00390625" style="115" customWidth="1"/>
    <col min="27" max="27" width="9.28125" style="115" customWidth="1"/>
    <col min="28" max="28" width="13.8515625" style="115" customWidth="1"/>
    <col min="29" max="29" width="10.421875" style="115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46"/>
      <c r="B1" s="246"/>
      <c r="C1" s="246"/>
      <c r="D1" s="246"/>
      <c r="E1" s="246"/>
      <c r="F1" s="246"/>
      <c r="G1" s="246"/>
      <c r="H1" s="246"/>
      <c r="I1" s="246"/>
      <c r="L1" s="116"/>
    </row>
    <row r="2" spans="1:27" ht="25.5" customHeight="1" thickBot="1" thickTop="1">
      <c r="A2" s="347" t="s">
        <v>578</v>
      </c>
      <c r="B2" s="348"/>
      <c r="C2" s="348"/>
      <c r="D2" s="348"/>
      <c r="E2" s="348"/>
      <c r="F2" s="348"/>
      <c r="G2" s="349"/>
      <c r="H2" s="349"/>
      <c r="I2" s="349"/>
      <c r="J2" s="350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3"/>
    </row>
    <row r="3" spans="1:34" ht="33.75" customHeight="1" thickBot="1" thickTop="1">
      <c r="A3" s="308"/>
      <c r="B3" s="309" t="s">
        <v>577</v>
      </c>
      <c r="C3" s="310"/>
      <c r="D3" s="310"/>
      <c r="E3" s="311"/>
      <c r="F3" s="151" t="s">
        <v>584</v>
      </c>
      <c r="G3" s="360" t="s">
        <v>697</v>
      </c>
      <c r="H3" s="360"/>
      <c r="I3" s="360"/>
      <c r="J3" s="360"/>
      <c r="K3" s="192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08"/>
      <c r="B4" s="312" t="s">
        <v>576</v>
      </c>
      <c r="C4" s="312"/>
      <c r="D4" s="312"/>
      <c r="E4" s="312"/>
      <c r="F4" s="388" t="s">
        <v>696</v>
      </c>
      <c r="G4" s="388"/>
      <c r="H4" s="388"/>
      <c r="I4" s="388"/>
      <c r="J4" s="388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08"/>
      <c r="B5" s="316" t="s">
        <v>575</v>
      </c>
      <c r="C5" s="316"/>
      <c r="D5" s="367" t="s">
        <v>695</v>
      </c>
      <c r="E5" s="368"/>
      <c r="F5" s="368"/>
      <c r="G5" s="368"/>
      <c r="H5" s="368"/>
      <c r="I5" s="368"/>
      <c r="J5" s="369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08"/>
      <c r="B6" s="316" t="s">
        <v>574</v>
      </c>
      <c r="C6" s="316"/>
      <c r="D6" s="394" t="s">
        <v>714</v>
      </c>
      <c r="E6" s="395"/>
      <c r="F6" s="396"/>
      <c r="G6" s="395" t="s">
        <v>698</v>
      </c>
      <c r="H6" s="395"/>
      <c r="I6" s="395"/>
      <c r="J6" s="397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308"/>
      <c r="B7" s="164"/>
      <c r="C7" s="164"/>
      <c r="D7" s="166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08"/>
      <c r="B8" s="278" t="s">
        <v>38</v>
      </c>
      <c r="C8" s="278"/>
      <c r="D8" s="191" t="s">
        <v>579</v>
      </c>
      <c r="E8" s="190" t="s">
        <v>500</v>
      </c>
      <c r="F8" s="190" t="s">
        <v>498</v>
      </c>
      <c r="G8" s="391" t="s">
        <v>527</v>
      </c>
      <c r="H8" s="392"/>
      <c r="I8" s="392"/>
      <c r="J8" s="393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88"/>
      <c r="AB8" s="189" t="s">
        <v>528</v>
      </c>
      <c r="AC8" s="188"/>
      <c r="AD8" s="124"/>
      <c r="AE8" s="116"/>
      <c r="AF8" s="119"/>
      <c r="AG8" s="119"/>
      <c r="AH8" s="119"/>
    </row>
    <row r="9" spans="1:34" ht="19.5" customHeight="1" thickTop="1">
      <c r="A9" s="308"/>
      <c r="B9" s="353" t="s">
        <v>573</v>
      </c>
      <c r="C9" s="354"/>
      <c r="D9" s="195"/>
      <c r="E9" s="195"/>
      <c r="F9" s="196"/>
      <c r="G9" s="389" t="s">
        <v>699</v>
      </c>
      <c r="H9" s="389"/>
      <c r="I9" s="389"/>
      <c r="J9" s="389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8"/>
      <c r="AB9" s="189"/>
      <c r="AC9" s="188"/>
      <c r="AD9" s="124"/>
      <c r="AE9" s="116"/>
      <c r="AF9" s="119"/>
      <c r="AG9" s="119"/>
      <c r="AH9" s="119"/>
    </row>
    <row r="10" spans="1:34" ht="19.5" customHeight="1">
      <c r="A10" s="308"/>
      <c r="B10" s="355"/>
      <c r="C10" s="356"/>
      <c r="D10" s="197"/>
      <c r="E10" s="197"/>
      <c r="F10" s="198"/>
      <c r="G10" s="389" t="s">
        <v>700</v>
      </c>
      <c r="H10" s="390"/>
      <c r="I10" s="390"/>
      <c r="J10" s="390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8"/>
      <c r="AB10" s="189"/>
      <c r="AC10" s="188"/>
      <c r="AD10" s="124"/>
      <c r="AE10" s="116"/>
      <c r="AF10" s="119"/>
      <c r="AG10" s="119"/>
      <c r="AH10" s="119"/>
    </row>
    <row r="11" spans="1:34" ht="19.5" customHeight="1" thickBot="1">
      <c r="A11" s="308"/>
      <c r="B11" s="357"/>
      <c r="C11" s="358"/>
      <c r="D11" s="199"/>
      <c r="E11" s="199"/>
      <c r="F11" s="200"/>
      <c r="G11" s="389" t="s">
        <v>698</v>
      </c>
      <c r="H11" s="389"/>
      <c r="I11" s="389"/>
      <c r="J11" s="389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88"/>
      <c r="AB11" s="189"/>
      <c r="AC11" s="188"/>
      <c r="AD11" s="124"/>
      <c r="AE11" s="116"/>
      <c r="AF11" s="119"/>
      <c r="AG11" s="119"/>
      <c r="AH11" s="119"/>
    </row>
    <row r="12" spans="1:34" ht="19.5" customHeight="1" thickBot="1" thickTop="1">
      <c r="A12" s="308"/>
      <c r="B12" s="359" t="s">
        <v>572</v>
      </c>
      <c r="C12" s="359"/>
      <c r="D12" s="404"/>
      <c r="E12" s="365"/>
      <c r="F12" s="365"/>
      <c r="G12" s="351" t="s">
        <v>702</v>
      </c>
      <c r="H12" s="351"/>
      <c r="I12" s="351"/>
      <c r="J12" s="194" t="s">
        <v>701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8">
        <f>INDEX(my!D71:D141,my!E70)</f>
        <v>1982</v>
      </c>
      <c r="AB12" s="189" t="str">
        <f>CONCATENATE(my!C70,AB8,my!D70,AB8,my!C86)</f>
        <v>25.7.1982</v>
      </c>
      <c r="AC12" s="188"/>
      <c r="AD12" s="124"/>
      <c r="AE12" s="116"/>
      <c r="AF12" s="125"/>
      <c r="AG12" s="125"/>
      <c r="AH12" s="125"/>
    </row>
    <row r="13" spans="1:34" ht="19.5" customHeight="1" thickBot="1" thickTop="1">
      <c r="A13" s="308"/>
      <c r="B13" s="359"/>
      <c r="C13" s="359"/>
      <c r="D13" s="405"/>
      <c r="E13" s="366"/>
      <c r="F13" s="366"/>
      <c r="G13" s="352" t="s">
        <v>704</v>
      </c>
      <c r="H13" s="352"/>
      <c r="I13" s="352"/>
      <c r="J13" s="194" t="s">
        <v>703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6">
        <f>INDEX(my!I71:I121,my!J70)</f>
        <v>1980</v>
      </c>
      <c r="AB13" s="187" t="str">
        <f>CONCATENATE(my!H70,AB8,my!I70,AB8,AA13)</f>
        <v>10.10.1980</v>
      </c>
      <c r="AC13" s="186"/>
      <c r="AD13" s="124"/>
      <c r="AE13" s="116"/>
      <c r="AF13" s="125"/>
      <c r="AG13" s="125"/>
      <c r="AH13" s="125"/>
    </row>
    <row r="14" spans="1:34" ht="23.25" customHeight="1" thickBot="1" thickTop="1">
      <c r="A14" s="308"/>
      <c r="B14" s="381" t="s">
        <v>571</v>
      </c>
      <c r="C14" s="382"/>
      <c r="D14" s="383"/>
      <c r="E14" s="383"/>
      <c r="F14" s="383"/>
      <c r="G14" s="382"/>
      <c r="H14" s="382"/>
      <c r="I14" s="382"/>
      <c r="J14" s="384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1">
        <f>INDEX(my!L71:L141,my!M71)</f>
        <v>2010</v>
      </c>
      <c r="AB14" s="185" t="str">
        <f>CONCATENATE(my!L70,AB8,my!M70,AB8,my!M72)</f>
        <v>29.11.2010</v>
      </c>
      <c r="AC14" s="181"/>
      <c r="AD14" s="124"/>
      <c r="AE14" s="116"/>
      <c r="AF14" s="116"/>
      <c r="AG14" s="116"/>
      <c r="AH14" s="116"/>
    </row>
    <row r="15" spans="1:34" ht="21" customHeight="1" thickBot="1" thickTop="1">
      <c r="A15" s="308"/>
      <c r="B15" s="284" t="s">
        <v>570</v>
      </c>
      <c r="C15" s="284"/>
      <c r="D15" s="385">
        <v>20300</v>
      </c>
      <c r="E15" s="386"/>
      <c r="F15" s="166" t="s">
        <v>569</v>
      </c>
      <c r="G15" s="177">
        <v>24.824</v>
      </c>
      <c r="H15" s="167" t="s">
        <v>568</v>
      </c>
      <c r="I15" s="285">
        <v>30</v>
      </c>
      <c r="J15" s="285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1"/>
      <c r="AB15" s="185"/>
      <c r="AC15" s="181"/>
      <c r="AD15" s="116"/>
      <c r="AE15" s="116"/>
      <c r="AF15" s="116"/>
      <c r="AG15" s="116"/>
      <c r="AH15" s="116"/>
    </row>
    <row r="16" spans="1:29" ht="22.5" customHeight="1" thickBot="1" thickTop="1">
      <c r="A16" s="308"/>
      <c r="B16" s="284" t="s">
        <v>567</v>
      </c>
      <c r="C16" s="406"/>
      <c r="D16" s="387" t="s">
        <v>671</v>
      </c>
      <c r="E16" s="387"/>
      <c r="F16" s="243" t="s">
        <v>566</v>
      </c>
      <c r="G16" s="177">
        <v>60</v>
      </c>
      <c r="H16" s="167" t="s">
        <v>565</v>
      </c>
      <c r="I16" s="451">
        <v>125</v>
      </c>
      <c r="J16" s="451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81"/>
      <c r="AB16" s="181"/>
      <c r="AC16" s="181"/>
    </row>
    <row r="17" spans="1:29" ht="22.5" customHeight="1" thickBot="1" thickTop="1">
      <c r="A17" s="308"/>
      <c r="B17" s="123" t="s">
        <v>564</v>
      </c>
      <c r="C17" s="177">
        <v>75</v>
      </c>
      <c r="D17" s="122" t="s">
        <v>563</v>
      </c>
      <c r="E17" s="184"/>
      <c r="F17" s="121" t="s">
        <v>562</v>
      </c>
      <c r="G17" s="183">
        <v>95</v>
      </c>
      <c r="H17" s="134" t="s">
        <v>561</v>
      </c>
      <c r="I17" s="379">
        <v>0</v>
      </c>
      <c r="J17" s="380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81"/>
      <c r="AB17" s="181"/>
      <c r="AC17" s="181"/>
    </row>
    <row r="18" spans="1:29" ht="31.5" customHeight="1" thickBot="1" thickTop="1">
      <c r="A18" s="308"/>
      <c r="B18" s="286" t="s">
        <v>212</v>
      </c>
      <c r="C18" s="286"/>
      <c r="D18" s="286"/>
      <c r="E18" s="286"/>
      <c r="F18" s="145" t="s">
        <v>560</v>
      </c>
      <c r="G18" s="414" t="s">
        <v>521</v>
      </c>
      <c r="H18" s="415"/>
      <c r="I18" s="415"/>
      <c r="J18" s="416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81"/>
      <c r="AB18" s="181"/>
      <c r="AC18" s="181"/>
    </row>
    <row r="19" spans="1:29" ht="15" customHeight="1" thickBot="1" thickTop="1">
      <c r="A19" s="308"/>
      <c r="B19" s="278" t="s">
        <v>559</v>
      </c>
      <c r="C19" s="278"/>
      <c r="D19" s="278"/>
      <c r="E19" s="398" t="s">
        <v>709</v>
      </c>
      <c r="F19" s="399"/>
      <c r="G19" s="370" t="s">
        <v>694</v>
      </c>
      <c r="H19" s="371"/>
      <c r="I19" s="371"/>
      <c r="J19" s="372"/>
      <c r="L19" s="12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81"/>
      <c r="AB19" s="181"/>
      <c r="AC19" s="181"/>
    </row>
    <row r="20" spans="1:29" ht="18" customHeight="1" thickBot="1" thickTop="1">
      <c r="A20" s="308"/>
      <c r="B20" s="278"/>
      <c r="C20" s="278"/>
      <c r="D20" s="278"/>
      <c r="E20" s="417" t="s">
        <v>707</v>
      </c>
      <c r="F20" s="418"/>
      <c r="G20" s="373"/>
      <c r="H20" s="374"/>
      <c r="I20" s="374"/>
      <c r="J20" s="375"/>
      <c r="L20" s="119"/>
      <c r="M20" s="119"/>
      <c r="N20" s="119"/>
      <c r="O20" s="119"/>
      <c r="R20" s="119"/>
      <c r="S20" s="119"/>
      <c r="T20" s="119"/>
      <c r="U20" s="119"/>
      <c r="V20" s="119"/>
      <c r="W20" s="119"/>
      <c r="X20" s="119"/>
      <c r="Y20" s="119"/>
      <c r="Z20" s="119"/>
      <c r="AA20" s="181">
        <f>my!L70</f>
        <v>29</v>
      </c>
      <c r="AB20" s="181">
        <f>my!M70</f>
        <v>11</v>
      </c>
      <c r="AC20" s="181">
        <f>my!M72</f>
        <v>2010</v>
      </c>
    </row>
    <row r="21" spans="1:29" ht="15" customHeight="1" thickBot="1" thickTop="1">
      <c r="A21" s="308"/>
      <c r="B21" s="278"/>
      <c r="C21" s="278"/>
      <c r="D21" s="278"/>
      <c r="E21" s="417" t="s">
        <v>710</v>
      </c>
      <c r="F21" s="418"/>
      <c r="G21" s="373"/>
      <c r="H21" s="374"/>
      <c r="I21" s="374"/>
      <c r="J21" s="375"/>
      <c r="L21" s="119"/>
      <c r="M21" s="119"/>
      <c r="N21" s="119"/>
      <c r="O21" s="119"/>
      <c r="R21" s="119"/>
      <c r="S21" s="119"/>
      <c r="T21" s="119"/>
      <c r="U21" s="119"/>
      <c r="V21" s="119"/>
      <c r="W21" s="119"/>
      <c r="X21" s="119"/>
      <c r="Y21" s="119"/>
      <c r="Z21" s="119"/>
      <c r="AA21" s="181"/>
      <c r="AB21" s="181"/>
      <c r="AC21" s="181"/>
    </row>
    <row r="22" spans="1:29" ht="21" customHeight="1" thickBot="1" thickTop="1">
      <c r="A22" s="308"/>
      <c r="B22" s="278"/>
      <c r="C22" s="278"/>
      <c r="D22" s="278"/>
      <c r="E22" s="419" t="s">
        <v>711</v>
      </c>
      <c r="F22" s="420"/>
      <c r="G22" s="373"/>
      <c r="H22" s="374"/>
      <c r="I22" s="374"/>
      <c r="J22" s="375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81">
        <f>my!H70</f>
        <v>10</v>
      </c>
      <c r="AB22" s="181">
        <f>my!I70</f>
        <v>10</v>
      </c>
      <c r="AC22" s="181">
        <f>my!M73</f>
        <v>1980</v>
      </c>
    </row>
    <row r="23" spans="1:29" ht="13.5" customHeight="1" thickBot="1" thickTop="1">
      <c r="A23" s="308"/>
      <c r="B23" s="278" t="s">
        <v>558</v>
      </c>
      <c r="C23" s="278"/>
      <c r="D23" s="278"/>
      <c r="E23" s="398" t="s">
        <v>705</v>
      </c>
      <c r="F23" s="399"/>
      <c r="G23" s="373"/>
      <c r="H23" s="374"/>
      <c r="I23" s="374"/>
      <c r="J23" s="375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82">
        <f>IF(AND(AA20&gt;=AA22),AA20-AA22,IF(AND(AA20&lt;AA22),AA20+30-AA22))</f>
        <v>19</v>
      </c>
      <c r="AB23" s="182">
        <f>IF(AND(AA20&gt;=AA22,AB20&gt;=AB22),AB20-AB22,IF(AND(AA20&gt;=AA22,AB20&lt;AB22),AB20+12-AB22,IF(AND(AA20&lt;AA22,AB20&lt;=AB22),AB20+11-AB22,IF(AND(AA20&lt;AA22,AB22=AB20-1),AB20-1-AB22,IF(AND(AA20&lt;AA22,AB20&gt;AB22),AB20-1-AB22)))))</f>
        <v>1</v>
      </c>
      <c r="AC23" s="182">
        <f>IF(AND(AA20&gt;=AA22,AB20&gt;=AB22),AC20-AC22,IF(AND(AB20-1=AB22),AC20-1-AC22,IF(AND(AA20&lt;=AA22,AB20&lt;=AB22),AC20-1-AC22,IF(AND(AA20&gt;AA22,AB20&lt;AB22),AC20-1-AC22,IF(AND(AA20&lt;AA22,AB20&gt;AB22),AC20-AC22)))))</f>
        <v>30</v>
      </c>
    </row>
    <row r="24" spans="1:29" ht="13.5" customHeight="1" thickBot="1" thickTop="1">
      <c r="A24" s="308"/>
      <c r="B24" s="278"/>
      <c r="C24" s="278"/>
      <c r="D24" s="278"/>
      <c r="E24" s="363" t="s">
        <v>707</v>
      </c>
      <c r="F24" s="364"/>
      <c r="G24" s="373"/>
      <c r="H24" s="374"/>
      <c r="I24" s="374"/>
      <c r="J24" s="375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81"/>
      <c r="AB24" s="181"/>
      <c r="AC24" s="181">
        <v>33</v>
      </c>
    </row>
    <row r="25" spans="1:27" ht="15.75" customHeight="1" thickBot="1" thickTop="1">
      <c r="A25" s="308"/>
      <c r="B25" s="278"/>
      <c r="C25" s="278"/>
      <c r="D25" s="278"/>
      <c r="E25" s="363" t="s">
        <v>708</v>
      </c>
      <c r="F25" s="364"/>
      <c r="G25" s="373"/>
      <c r="H25" s="374"/>
      <c r="I25" s="374"/>
      <c r="J25" s="375"/>
      <c r="L25" s="119"/>
      <c r="M25" s="119"/>
      <c r="N25" s="119"/>
      <c r="O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7.25" customHeight="1" thickBot="1" thickTop="1">
      <c r="A26" s="308"/>
      <c r="B26" s="278"/>
      <c r="C26" s="278"/>
      <c r="D26" s="278"/>
      <c r="E26" s="409" t="s">
        <v>706</v>
      </c>
      <c r="F26" s="410"/>
      <c r="G26" s="373"/>
      <c r="H26" s="374"/>
      <c r="I26" s="374"/>
      <c r="J26" s="375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6" ht="9" customHeight="1" hidden="1">
      <c r="A27" s="308"/>
      <c r="B27" s="278"/>
      <c r="C27" s="278"/>
      <c r="D27" s="278"/>
      <c r="E27" s="203"/>
      <c r="F27" s="204"/>
      <c r="G27" s="373"/>
      <c r="H27" s="374"/>
      <c r="I27" s="374"/>
      <c r="J27" s="37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8" ht="30.75" customHeight="1" thickBot="1" thickTop="1">
      <c r="A28" s="308"/>
      <c r="B28" s="278" t="s">
        <v>557</v>
      </c>
      <c r="C28" s="278"/>
      <c r="D28" s="278"/>
      <c r="E28" s="361" t="s">
        <v>582</v>
      </c>
      <c r="F28" s="362"/>
      <c r="G28" s="376"/>
      <c r="H28" s="377"/>
      <c r="I28" s="377"/>
      <c r="J28" s="378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30" customHeight="1" thickBot="1" thickTop="1">
      <c r="A29" s="308"/>
      <c r="B29" s="278" t="s">
        <v>693</v>
      </c>
      <c r="C29" s="278"/>
      <c r="D29" s="278"/>
      <c r="E29" s="179" t="s">
        <v>692</v>
      </c>
      <c r="F29" s="180">
        <v>1195</v>
      </c>
      <c r="G29" s="411" t="s">
        <v>691</v>
      </c>
      <c r="H29" s="412"/>
      <c r="I29" s="412"/>
      <c r="J29" s="413"/>
      <c r="L29" s="14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9.25" customHeight="1" thickBot="1" thickTop="1">
      <c r="A30" s="308"/>
      <c r="B30" s="259" t="s">
        <v>553</v>
      </c>
      <c r="C30" s="259"/>
      <c r="D30" s="259"/>
      <c r="E30" s="361">
        <v>123456465</v>
      </c>
      <c r="F30" s="362"/>
      <c r="G30" s="426"/>
      <c r="H30" s="427"/>
      <c r="I30" s="427"/>
      <c r="J30" s="427"/>
      <c r="K30" s="42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78" t="s">
        <v>690</v>
      </c>
      <c r="AB30" s="116"/>
    </row>
    <row r="31" spans="1:28" ht="24.75" customHeight="1" thickBot="1" thickTop="1">
      <c r="A31" s="308"/>
      <c r="B31" s="407" t="s">
        <v>552</v>
      </c>
      <c r="C31" s="408"/>
      <c r="D31" s="408"/>
      <c r="E31" s="408"/>
      <c r="F31" s="408"/>
      <c r="G31" s="429"/>
      <c r="H31" s="430"/>
      <c r="I31" s="430"/>
      <c r="J31" s="430"/>
      <c r="K31" s="431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6.5" customHeight="1" thickTop="1">
      <c r="A32" s="308"/>
      <c r="B32" s="353" t="s">
        <v>689</v>
      </c>
      <c r="C32" s="400"/>
      <c r="D32" s="354"/>
      <c r="E32" s="436" t="s">
        <v>688</v>
      </c>
      <c r="F32" s="423"/>
      <c r="G32" s="429"/>
      <c r="H32" s="430"/>
      <c r="I32" s="430"/>
      <c r="J32" s="430"/>
      <c r="K32" s="431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8.75" customHeight="1" thickBot="1">
      <c r="A33" s="165"/>
      <c r="B33" s="401"/>
      <c r="C33" s="402"/>
      <c r="D33" s="403"/>
      <c r="E33" s="437"/>
      <c r="F33" s="438"/>
      <c r="G33" s="429"/>
      <c r="H33" s="430"/>
      <c r="I33" s="430"/>
      <c r="J33" s="430"/>
      <c r="K33" s="43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33" customHeight="1" thickBot="1" thickTop="1">
      <c r="A34" s="165"/>
      <c r="B34" s="435" t="s">
        <v>549</v>
      </c>
      <c r="C34" s="252"/>
      <c r="D34" s="253"/>
      <c r="E34" s="439" t="s">
        <v>548</v>
      </c>
      <c r="F34" s="440"/>
      <c r="G34" s="429"/>
      <c r="H34" s="430"/>
      <c r="I34" s="430"/>
      <c r="J34" s="430"/>
      <c r="K34" s="431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33.75" customHeight="1" thickBot="1" thickTop="1">
      <c r="A35" s="165"/>
      <c r="B35" s="435" t="s">
        <v>547</v>
      </c>
      <c r="C35" s="253"/>
      <c r="D35" s="177">
        <v>45</v>
      </c>
      <c r="E35" s="176" t="s">
        <v>493</v>
      </c>
      <c r="F35" s="215"/>
      <c r="G35" s="429"/>
      <c r="H35" s="430"/>
      <c r="I35" s="430"/>
      <c r="J35" s="430"/>
      <c r="K35" s="431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33.75" customHeight="1" thickBot="1" thickTop="1">
      <c r="A36" s="165"/>
      <c r="B36" s="435" t="s">
        <v>546</v>
      </c>
      <c r="C36" s="252"/>
      <c r="D36" s="252"/>
      <c r="E36" s="440" t="s">
        <v>545</v>
      </c>
      <c r="F36" s="440"/>
      <c r="G36" s="432"/>
      <c r="H36" s="433"/>
      <c r="I36" s="433"/>
      <c r="J36" s="433"/>
      <c r="K36" s="434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0.25" customHeight="1" thickBot="1" thickTop="1">
      <c r="A37" s="165"/>
      <c r="B37" s="248" t="s">
        <v>544</v>
      </c>
      <c r="C37" s="248"/>
      <c r="D37" s="248"/>
      <c r="E37" s="248"/>
      <c r="F37" s="248"/>
      <c r="G37" s="421"/>
      <c r="H37" s="421"/>
      <c r="I37" s="421"/>
      <c r="J37" s="421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42.75" customHeight="1" thickBot="1" thickTop="1">
      <c r="A38" s="165"/>
      <c r="B38" s="260" t="s">
        <v>543</v>
      </c>
      <c r="C38" s="260"/>
      <c r="D38" s="260"/>
      <c r="E38" s="168" t="s">
        <v>38</v>
      </c>
      <c r="F38" s="168" t="s">
        <v>542</v>
      </c>
      <c r="G38" s="154" t="s">
        <v>541</v>
      </c>
      <c r="H38" s="280" t="s">
        <v>540</v>
      </c>
      <c r="I38" s="281"/>
      <c r="J38" s="282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65"/>
      <c r="B39" s="450" t="str">
        <f>E32</f>
        <v>Smt.prameela</v>
      </c>
      <c r="C39" s="450"/>
      <c r="D39" s="450"/>
      <c r="E39" s="175" t="s">
        <v>687</v>
      </c>
      <c r="F39" s="174" t="s">
        <v>537</v>
      </c>
      <c r="G39" s="174" t="s">
        <v>536</v>
      </c>
      <c r="H39" s="422" t="s">
        <v>535</v>
      </c>
      <c r="I39" s="423"/>
      <c r="J39" s="424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8.75" customHeight="1" thickBot="1" thickTop="1">
      <c r="A40" s="165"/>
      <c r="B40" s="425" t="s">
        <v>686</v>
      </c>
      <c r="C40" s="425"/>
      <c r="D40" s="425"/>
      <c r="E40" s="175" t="s">
        <v>533</v>
      </c>
      <c r="F40" s="174" t="s">
        <v>522</v>
      </c>
      <c r="G40" s="174" t="s">
        <v>530</v>
      </c>
      <c r="H40" s="422" t="s">
        <v>529</v>
      </c>
      <c r="I40" s="423"/>
      <c r="J40" s="424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.75" customHeight="1" thickBot="1" thickTop="1">
      <c r="A41" s="165"/>
      <c r="B41" s="425" t="s">
        <v>685</v>
      </c>
      <c r="C41" s="425"/>
      <c r="D41" s="425"/>
      <c r="E41" s="175" t="s">
        <v>531</v>
      </c>
      <c r="F41" s="174" t="s">
        <v>522</v>
      </c>
      <c r="G41" s="174" t="s">
        <v>530</v>
      </c>
      <c r="H41" s="422" t="s">
        <v>529</v>
      </c>
      <c r="I41" s="423"/>
      <c r="J41" s="424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8.75" customHeight="1" thickBot="1" thickTop="1">
      <c r="A42" s="165"/>
      <c r="B42" s="450"/>
      <c r="C42" s="450"/>
      <c r="D42" s="450"/>
      <c r="E42" s="174"/>
      <c r="F42" s="174" t="s">
        <v>528</v>
      </c>
      <c r="G42" s="174"/>
      <c r="H42" s="422"/>
      <c r="I42" s="423"/>
      <c r="J42" s="424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8.75" customHeight="1" thickBot="1" thickTop="1">
      <c r="A43" s="165"/>
      <c r="B43" s="450"/>
      <c r="C43" s="450"/>
      <c r="D43" s="450"/>
      <c r="E43" s="174"/>
      <c r="F43" s="174" t="s">
        <v>528</v>
      </c>
      <c r="G43" s="174"/>
      <c r="H43" s="447"/>
      <c r="I43" s="448"/>
      <c r="J43" s="449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10" s="116" customFormat="1" ht="27.75" customHeight="1" thickBot="1" thickTop="1">
      <c r="B44" s="261" t="s">
        <v>525</v>
      </c>
      <c r="C44" s="261"/>
      <c r="D44" s="261"/>
      <c r="E44" s="435"/>
      <c r="F44" s="441" t="s">
        <v>524</v>
      </c>
      <c r="G44" s="442"/>
      <c r="H44" s="442"/>
      <c r="I44" s="442"/>
      <c r="J44" s="443"/>
    </row>
    <row r="45" spans="6:10" s="116" customFormat="1" ht="21" customHeight="1" thickBot="1" thickTop="1">
      <c r="F45" s="444" t="s">
        <v>523</v>
      </c>
      <c r="G45" s="445"/>
      <c r="H45" s="445"/>
      <c r="I45" s="445"/>
      <c r="J45" s="446"/>
    </row>
    <row r="46" spans="7:8" s="116" customFormat="1" ht="11.25" customHeight="1" thickTop="1">
      <c r="G46" s="118"/>
      <c r="H46" s="118"/>
    </row>
    <row r="47" s="116" customFormat="1" ht="14.25"/>
    <row r="48" spans="1:26" s="116" customFormat="1" ht="14.25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="116" customFormat="1" ht="14.25"/>
    <row r="55" ht="12" customHeight="1"/>
    <row r="67" s="169" customFormat="1" ht="14.25">
      <c r="K67" s="173"/>
    </row>
    <row r="68" s="169" customFormat="1" ht="14.25">
      <c r="K68" s="173"/>
    </row>
    <row r="69" spans="1:40" s="169" customFormat="1" ht="14.2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33" s="170" customFormat="1" ht="14.25" hidden="1">
      <c r="A70" s="216"/>
      <c r="B70" s="220" t="s">
        <v>684</v>
      </c>
      <c r="C70" s="220">
        <v>25</v>
      </c>
      <c r="D70" s="220">
        <v>7</v>
      </c>
      <c r="E70" s="218">
        <v>33</v>
      </c>
      <c r="F70" s="220"/>
      <c r="G70" s="220" t="s">
        <v>683</v>
      </c>
      <c r="H70" s="220">
        <v>10</v>
      </c>
      <c r="I70" s="218">
        <v>10</v>
      </c>
      <c r="J70" s="220">
        <v>31</v>
      </c>
      <c r="K70" s="218" t="s">
        <v>593</v>
      </c>
      <c r="L70" s="218">
        <v>29</v>
      </c>
      <c r="M70" s="218">
        <v>11</v>
      </c>
      <c r="N70" s="218" t="s">
        <v>594</v>
      </c>
      <c r="O70" s="220" t="s">
        <v>595</v>
      </c>
      <c r="P70" s="220" t="s">
        <v>596</v>
      </c>
      <c r="Q70" s="220"/>
      <c r="R70" s="218" t="s">
        <v>597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172"/>
      <c r="AG70" s="172"/>
    </row>
    <row r="71" spans="1:33" s="170" customFormat="1" ht="18" hidden="1">
      <c r="A71" s="216"/>
      <c r="B71" s="219">
        <v>1</v>
      </c>
      <c r="C71" s="220" t="s">
        <v>598</v>
      </c>
      <c r="D71" s="220">
        <v>1950</v>
      </c>
      <c r="E71" s="218">
        <v>1</v>
      </c>
      <c r="F71" s="220">
        <v>1950</v>
      </c>
      <c r="G71" s="219">
        <v>1</v>
      </c>
      <c r="H71" s="220" t="s">
        <v>598</v>
      </c>
      <c r="I71" s="218">
        <v>1950</v>
      </c>
      <c r="J71" s="219">
        <v>1</v>
      </c>
      <c r="K71" s="220" t="s">
        <v>598</v>
      </c>
      <c r="L71" s="218">
        <v>1950</v>
      </c>
      <c r="M71" s="218">
        <v>61</v>
      </c>
      <c r="N71" s="218">
        <f>L70-H70</f>
        <v>19</v>
      </c>
      <c r="O71" s="220">
        <f>M70-I70</f>
        <v>1</v>
      </c>
      <c r="P71" s="220">
        <f>M71-J70</f>
        <v>30</v>
      </c>
      <c r="Q71" s="221">
        <v>73</v>
      </c>
      <c r="R71" s="218"/>
      <c r="S71" s="218"/>
      <c r="T71" s="218" t="s">
        <v>599</v>
      </c>
      <c r="U71" s="218" t="s">
        <v>600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172"/>
      <c r="AG71" s="172"/>
    </row>
    <row r="72" spans="1:33" s="170" customFormat="1" ht="18" hidden="1">
      <c r="A72" s="216"/>
      <c r="B72" s="219">
        <v>2</v>
      </c>
      <c r="C72" s="220" t="s">
        <v>601</v>
      </c>
      <c r="D72" s="220">
        <v>1951</v>
      </c>
      <c r="E72" s="218">
        <v>2</v>
      </c>
      <c r="F72" s="220">
        <v>1951</v>
      </c>
      <c r="G72" s="219">
        <v>2</v>
      </c>
      <c r="H72" s="220" t="s">
        <v>601</v>
      </c>
      <c r="I72" s="218">
        <v>1951</v>
      </c>
      <c r="J72" s="219">
        <v>2</v>
      </c>
      <c r="K72" s="220" t="s">
        <v>601</v>
      </c>
      <c r="L72" s="218">
        <v>1951</v>
      </c>
      <c r="M72" s="218">
        <f>INDEX(L71:L141,M71)</f>
        <v>2010</v>
      </c>
      <c r="N72" s="218"/>
      <c r="O72" s="242" t="b">
        <f>IF(N71=30,"1.Month")</f>
        <v>0</v>
      </c>
      <c r="P72" s="242" t="str">
        <f>CONCATENATE(P71,". Years")</f>
        <v>30. Years</v>
      </c>
      <c r="Q72" s="221"/>
      <c r="R72" s="223">
        <f>D15</f>
        <v>20300</v>
      </c>
      <c r="S72" s="222">
        <f>R72</f>
        <v>20300</v>
      </c>
      <c r="T72" s="218">
        <f>R72</f>
        <v>20300</v>
      </c>
      <c r="U72" s="218" t="s">
        <v>603</v>
      </c>
      <c r="V72" s="218" t="s">
        <v>604</v>
      </c>
      <c r="W72" s="218" t="s">
        <v>605</v>
      </c>
      <c r="X72" s="218" t="s">
        <v>606</v>
      </c>
      <c r="Y72" s="218"/>
      <c r="Z72" s="218"/>
      <c r="AA72" s="218"/>
      <c r="AB72" s="218"/>
      <c r="AC72" s="218"/>
      <c r="AD72" s="218"/>
      <c r="AE72" s="218"/>
      <c r="AF72" s="172"/>
      <c r="AG72" s="172"/>
    </row>
    <row r="73" spans="1:33" s="170" customFormat="1" ht="18" hidden="1">
      <c r="A73" s="216"/>
      <c r="B73" s="219">
        <v>3</v>
      </c>
      <c r="C73" s="220" t="s">
        <v>607</v>
      </c>
      <c r="D73" s="220">
        <v>1952</v>
      </c>
      <c r="E73" s="218">
        <v>3</v>
      </c>
      <c r="F73" s="220">
        <v>1952</v>
      </c>
      <c r="G73" s="219">
        <v>3</v>
      </c>
      <c r="H73" s="220" t="s">
        <v>607</v>
      </c>
      <c r="I73" s="218">
        <v>1952</v>
      </c>
      <c r="J73" s="219">
        <v>3</v>
      </c>
      <c r="K73" s="220" t="s">
        <v>607</v>
      </c>
      <c r="L73" s="218">
        <v>1952</v>
      </c>
      <c r="M73" s="218">
        <f>INDEX(D71:D141,J70)</f>
        <v>1980</v>
      </c>
      <c r="N73" s="218"/>
      <c r="O73" s="218"/>
      <c r="P73" s="218"/>
      <c r="Q73" s="221"/>
      <c r="R73" s="218" t="s">
        <v>608</v>
      </c>
      <c r="S73" s="218" t="str">
        <f>CONCATENATE(V76," ",R72,"/-")</f>
        <v>Rs 20300/-</v>
      </c>
      <c r="T73" s="224" t="str">
        <f>CONCATENATE(R72,T71,U72)</f>
        <v>20300x33/66</v>
      </c>
      <c r="U73" s="218"/>
      <c r="V73" s="455" t="str">
        <f>CONCATENATE(V72,": ",V76," ",R72,","," ",W72,X72,R79,"%",U71," ",V76," ",R80)</f>
        <v>B.P: Rs 20300, DA@24.824%= Rs 5039</v>
      </c>
      <c r="W73" s="455"/>
      <c r="X73" s="455"/>
      <c r="Y73" s="218"/>
      <c r="Z73" s="218"/>
      <c r="AA73" s="218"/>
      <c r="AB73" s="218"/>
      <c r="AC73" s="218"/>
      <c r="AD73" s="218"/>
      <c r="AE73" s="218"/>
      <c r="AF73" s="172"/>
      <c r="AG73" s="172"/>
    </row>
    <row r="74" spans="1:33" s="170" customFormat="1" ht="18" hidden="1">
      <c r="A74" s="216"/>
      <c r="B74" s="219">
        <v>4</v>
      </c>
      <c r="C74" s="220" t="s">
        <v>612</v>
      </c>
      <c r="D74" s="220">
        <v>1953</v>
      </c>
      <c r="E74" s="218">
        <v>4</v>
      </c>
      <c r="F74" s="220">
        <v>1953</v>
      </c>
      <c r="G74" s="219">
        <v>4</v>
      </c>
      <c r="H74" s="220" t="s">
        <v>612</v>
      </c>
      <c r="I74" s="218">
        <v>1953</v>
      </c>
      <c r="J74" s="219">
        <v>4</v>
      </c>
      <c r="K74" s="220" t="s">
        <v>612</v>
      </c>
      <c r="L74" s="218">
        <v>1953</v>
      </c>
      <c r="M74" s="218"/>
      <c r="N74" s="218"/>
      <c r="O74" s="218"/>
      <c r="P74" s="218"/>
      <c r="Q74" s="221"/>
      <c r="R74" s="218">
        <f>R72*33/66</f>
        <v>10150</v>
      </c>
      <c r="S74" s="218"/>
      <c r="T74" s="218" t="str">
        <f>CONCATENATE(T73,U71,R74)</f>
        <v>20300x33/66=10150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172"/>
      <c r="AG74" s="172"/>
    </row>
    <row r="75" spans="1:33" s="170" customFormat="1" ht="18" hidden="1">
      <c r="A75" s="216"/>
      <c r="B75" s="219">
        <v>5</v>
      </c>
      <c r="C75" s="220" t="s">
        <v>614</v>
      </c>
      <c r="D75" s="220">
        <v>1954</v>
      </c>
      <c r="E75" s="218">
        <v>5</v>
      </c>
      <c r="F75" s="220">
        <v>1954</v>
      </c>
      <c r="G75" s="219">
        <v>5</v>
      </c>
      <c r="H75" s="220" t="s">
        <v>614</v>
      </c>
      <c r="I75" s="218">
        <v>1954</v>
      </c>
      <c r="J75" s="219">
        <v>5</v>
      </c>
      <c r="K75" s="220" t="s">
        <v>614</v>
      </c>
      <c r="L75" s="218">
        <v>1954</v>
      </c>
      <c r="M75" s="218"/>
      <c r="N75" s="218" t="s">
        <v>615</v>
      </c>
      <c r="O75" s="218"/>
      <c r="P75" s="218"/>
      <c r="Q75" s="221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172"/>
      <c r="AG75" s="172"/>
    </row>
    <row r="76" spans="1:33" s="170" customFormat="1" ht="18" hidden="1">
      <c r="A76" s="216"/>
      <c r="B76" s="219">
        <v>6</v>
      </c>
      <c r="C76" s="220" t="s">
        <v>616</v>
      </c>
      <c r="D76" s="220">
        <v>1955</v>
      </c>
      <c r="E76" s="218">
        <v>6</v>
      </c>
      <c r="F76" s="220">
        <v>1955</v>
      </c>
      <c r="G76" s="219">
        <v>6</v>
      </c>
      <c r="H76" s="220" t="s">
        <v>616</v>
      </c>
      <c r="I76" s="218">
        <v>1955</v>
      </c>
      <c r="J76" s="219">
        <v>6</v>
      </c>
      <c r="K76" s="220" t="s">
        <v>616</v>
      </c>
      <c r="L76" s="218">
        <v>1955</v>
      </c>
      <c r="M76" s="218"/>
      <c r="N76" s="218" t="s">
        <v>556</v>
      </c>
      <c r="O76" s="218"/>
      <c r="P76" s="218"/>
      <c r="Q76" s="221"/>
      <c r="R76" s="218" t="s">
        <v>617</v>
      </c>
      <c r="S76" s="218">
        <f>IF(my!F244&lt;33,my!F244,33)</f>
        <v>33</v>
      </c>
      <c r="T76" s="218">
        <v>2</v>
      </c>
      <c r="U76" s="218">
        <f>IF(S76&gt;=33,66,S76*T76)</f>
        <v>66</v>
      </c>
      <c r="V76" s="218" t="s">
        <v>618</v>
      </c>
      <c r="W76" s="225" t="s">
        <v>455</v>
      </c>
      <c r="X76" s="218"/>
      <c r="Y76" s="218"/>
      <c r="Z76" s="218"/>
      <c r="AA76" s="218"/>
      <c r="AB76" s="218"/>
      <c r="AC76" s="218"/>
      <c r="AD76" s="218"/>
      <c r="AE76" s="218"/>
      <c r="AF76" s="172"/>
      <c r="AG76" s="172"/>
    </row>
    <row r="77" spans="1:33" s="170" customFormat="1" ht="18" hidden="1">
      <c r="A77" s="216"/>
      <c r="B77" s="219">
        <v>7</v>
      </c>
      <c r="C77" s="220" t="s">
        <v>619</v>
      </c>
      <c r="D77" s="220">
        <v>1956</v>
      </c>
      <c r="E77" s="218">
        <v>7</v>
      </c>
      <c r="F77" s="220">
        <v>1956</v>
      </c>
      <c r="G77" s="219">
        <v>7</v>
      </c>
      <c r="H77" s="220" t="s">
        <v>619</v>
      </c>
      <c r="I77" s="218">
        <v>1956</v>
      </c>
      <c r="J77" s="219">
        <v>7</v>
      </c>
      <c r="K77" s="220" t="s">
        <v>619</v>
      </c>
      <c r="L77" s="218">
        <v>1956</v>
      </c>
      <c r="M77" s="218"/>
      <c r="N77" s="218" t="s">
        <v>582</v>
      </c>
      <c r="O77" s="218"/>
      <c r="P77" s="218"/>
      <c r="Q77" s="221"/>
      <c r="R77" s="222">
        <f>ROUND((R72+R80)*16.5,0)</f>
        <v>418094</v>
      </c>
      <c r="S77" s="222">
        <f>ROUND((S72+S80)*S78*1/4,0)</f>
        <v>418094</v>
      </c>
      <c r="T77" s="218">
        <f>IF(S76&gt;=33,R77,S77)</f>
        <v>418094</v>
      </c>
      <c r="U77" s="218" t="str">
        <f>CONCATENATE(V76," ",T77," ",X79,W76)</f>
        <v>Rs 418094 /--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172"/>
      <c r="AG77" s="172"/>
    </row>
    <row r="78" spans="1:33" s="170" customFormat="1" ht="18" hidden="1">
      <c r="A78" s="216"/>
      <c r="B78" s="219">
        <v>8</v>
      </c>
      <c r="C78" s="220" t="s">
        <v>621</v>
      </c>
      <c r="D78" s="220">
        <v>1957</v>
      </c>
      <c r="E78" s="218">
        <v>8</v>
      </c>
      <c r="F78" s="220">
        <v>1957</v>
      </c>
      <c r="G78" s="219">
        <v>8</v>
      </c>
      <c r="H78" s="220" t="s">
        <v>621</v>
      </c>
      <c r="I78" s="218">
        <v>1957</v>
      </c>
      <c r="J78" s="219">
        <v>8</v>
      </c>
      <c r="K78" s="220" t="s">
        <v>621</v>
      </c>
      <c r="L78" s="218">
        <v>1957</v>
      </c>
      <c r="M78" s="218"/>
      <c r="N78" s="218" t="s">
        <v>622</v>
      </c>
      <c r="O78" s="218"/>
      <c r="P78" s="218"/>
      <c r="Q78" s="221"/>
      <c r="R78" s="218" t="s">
        <v>605</v>
      </c>
      <c r="S78" s="218">
        <f>IF(S76&lt;33,U76,T79)</f>
        <v>66</v>
      </c>
      <c r="T78" s="218">
        <f>IF(my!F241&lt;33,my!U76+U78,66)</f>
        <v>66</v>
      </c>
      <c r="U78" s="218">
        <f>IF(S76&gt;=33,0,my!H232)</f>
        <v>0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172"/>
      <c r="AG78" s="172"/>
    </row>
    <row r="79" spans="1:33" s="170" customFormat="1" ht="18" hidden="1">
      <c r="A79" s="216"/>
      <c r="B79" s="219">
        <v>9</v>
      </c>
      <c r="C79" s="220" t="s">
        <v>623</v>
      </c>
      <c r="D79" s="220">
        <v>1958</v>
      </c>
      <c r="E79" s="218">
        <v>9</v>
      </c>
      <c r="F79" s="220">
        <v>1958</v>
      </c>
      <c r="G79" s="219">
        <v>9</v>
      </c>
      <c r="H79" s="220" t="s">
        <v>623</v>
      </c>
      <c r="I79" s="218">
        <v>1958</v>
      </c>
      <c r="J79" s="219">
        <v>9</v>
      </c>
      <c r="K79" s="220" t="s">
        <v>623</v>
      </c>
      <c r="L79" s="218">
        <v>1958</v>
      </c>
      <c r="M79" s="218"/>
      <c r="N79" s="218"/>
      <c r="O79" s="218"/>
      <c r="P79" s="218"/>
      <c r="Q79" s="221"/>
      <c r="R79" s="222">
        <f>my!G15</f>
        <v>24.824</v>
      </c>
      <c r="S79" s="222"/>
      <c r="T79" s="218">
        <v>66</v>
      </c>
      <c r="U79" s="226" t="s">
        <v>624</v>
      </c>
      <c r="V79" s="218">
        <v>1</v>
      </c>
      <c r="W79" s="218">
        <v>4</v>
      </c>
      <c r="X79" s="218" t="s">
        <v>625</v>
      </c>
      <c r="Y79" s="218"/>
      <c r="Z79" s="218"/>
      <c r="AA79" s="218"/>
      <c r="AB79" s="218"/>
      <c r="AC79" s="218"/>
      <c r="AD79" s="218"/>
      <c r="AE79" s="218"/>
      <c r="AF79" s="172"/>
      <c r="AG79" s="172"/>
    </row>
    <row r="80" spans="1:33" s="170" customFormat="1" ht="18" hidden="1">
      <c r="A80" s="216"/>
      <c r="B80" s="219">
        <v>10</v>
      </c>
      <c r="C80" s="220" t="s">
        <v>626</v>
      </c>
      <c r="D80" s="220">
        <v>1959</v>
      </c>
      <c r="E80" s="218">
        <v>10</v>
      </c>
      <c r="F80" s="220">
        <v>1959</v>
      </c>
      <c r="G80" s="219">
        <v>10</v>
      </c>
      <c r="H80" s="220" t="s">
        <v>626</v>
      </c>
      <c r="I80" s="218">
        <v>1959</v>
      </c>
      <c r="J80" s="219">
        <v>10</v>
      </c>
      <c r="K80" s="220" t="s">
        <v>626</v>
      </c>
      <c r="L80" s="218">
        <v>1959</v>
      </c>
      <c r="M80" s="218"/>
      <c r="N80" s="218">
        <f>LOOKUP(M70,{1,2,3,4,5,6,7,8,9,10,11,12},{2,3,4,5,6,7,8,9,10,11,12,1})</f>
        <v>12</v>
      </c>
      <c r="O80" s="218">
        <f>IF(AND(M70=12,M71=61),2011,IF(AND(N80=12,M71=62),2012,2010))</f>
        <v>2010</v>
      </c>
      <c r="P80" s="218"/>
      <c r="Q80" s="221"/>
      <c r="R80" s="218">
        <f>ROUND(R72*R79%,0)</f>
        <v>5039</v>
      </c>
      <c r="S80" s="218">
        <f>R80</f>
        <v>5039</v>
      </c>
      <c r="T80" s="218" t="str">
        <f>CONCATENATE(S72," ",T71," ",T79," ",U79)</f>
        <v>20300 x 66 .1/4</v>
      </c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172"/>
      <c r="AG80" s="172"/>
    </row>
    <row r="81" spans="1:33" s="170" customFormat="1" ht="18" hidden="1">
      <c r="A81" s="216"/>
      <c r="B81" s="219">
        <v>11</v>
      </c>
      <c r="C81" s="220" t="s">
        <v>628</v>
      </c>
      <c r="D81" s="220">
        <v>1960</v>
      </c>
      <c r="E81" s="218">
        <v>11</v>
      </c>
      <c r="F81" s="220">
        <v>1960</v>
      </c>
      <c r="G81" s="219">
        <v>11</v>
      </c>
      <c r="H81" s="220" t="s">
        <v>628</v>
      </c>
      <c r="I81" s="218">
        <v>1960</v>
      </c>
      <c r="J81" s="219">
        <v>11</v>
      </c>
      <c r="K81" s="220" t="s">
        <v>628</v>
      </c>
      <c r="L81" s="218">
        <v>1960</v>
      </c>
      <c r="M81" s="218"/>
      <c r="N81" s="218"/>
      <c r="O81" s="218" t="str">
        <f>CONCATENATE("1-",N80,"-",O80)</f>
        <v>1-12-2010</v>
      </c>
      <c r="P81" s="218"/>
      <c r="Q81" s="221"/>
      <c r="R81" s="218" t="s">
        <v>630</v>
      </c>
      <c r="S81" s="218" t="s">
        <v>631</v>
      </c>
      <c r="T81" s="218" t="str">
        <f>CONCATENATE(S81,S72," ",T71,"",S76,T71,"",T76,"",T71,"",U79,U81)</f>
        <v>(20300 x33x2x.1/4)</v>
      </c>
      <c r="U81" s="218" t="s">
        <v>633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172"/>
      <c r="AG81" s="172"/>
    </row>
    <row r="82" spans="1:33" s="170" customFormat="1" ht="18" hidden="1">
      <c r="A82" s="216"/>
      <c r="B82" s="219">
        <v>12</v>
      </c>
      <c r="C82" s="220" t="s">
        <v>634</v>
      </c>
      <c r="D82" s="220">
        <v>1961</v>
      </c>
      <c r="E82" s="218">
        <v>12</v>
      </c>
      <c r="F82" s="220">
        <v>1961</v>
      </c>
      <c r="G82" s="219">
        <v>12</v>
      </c>
      <c r="H82" s="220" t="s">
        <v>634</v>
      </c>
      <c r="I82" s="218">
        <v>1961</v>
      </c>
      <c r="J82" s="219">
        <v>12</v>
      </c>
      <c r="K82" s="220" t="s">
        <v>634</v>
      </c>
      <c r="L82" s="218">
        <v>1961</v>
      </c>
      <c r="M82" s="218"/>
      <c r="N82" s="220"/>
      <c r="O82" s="218" t="str">
        <f>CONCATENATE("1","-",N80,"-",M72)</f>
        <v>1-12-2010</v>
      </c>
      <c r="P82" s="218"/>
      <c r="Q82" s="221"/>
      <c r="R82" s="218">
        <f>R72*30%</f>
        <v>6090</v>
      </c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172"/>
      <c r="AG82" s="172"/>
    </row>
    <row r="83" spans="1:33" s="170" customFormat="1" ht="18" hidden="1">
      <c r="A83" s="216"/>
      <c r="B83" s="219">
        <v>13</v>
      </c>
      <c r="C83" s="218"/>
      <c r="D83" s="220">
        <v>1962</v>
      </c>
      <c r="E83" s="218">
        <v>13</v>
      </c>
      <c r="F83" s="220">
        <v>1962</v>
      </c>
      <c r="G83" s="219">
        <v>13</v>
      </c>
      <c r="H83" s="218"/>
      <c r="I83" s="218">
        <v>1962</v>
      </c>
      <c r="J83" s="219">
        <v>13</v>
      </c>
      <c r="K83" s="218"/>
      <c r="L83" s="218">
        <v>1962</v>
      </c>
      <c r="M83" s="218"/>
      <c r="N83" s="220"/>
      <c r="O83" s="218"/>
      <c r="P83" s="218"/>
      <c r="Q83" s="221"/>
      <c r="R83" s="218" t="str">
        <f>CONCATENATE("Rs"," ",R82,"/-")</f>
        <v>Rs 6090/-</v>
      </c>
      <c r="S83" s="218"/>
      <c r="T83" s="218" t="str">
        <f>IF(S76&gt;=33,T80,T81)</f>
        <v>20300 x 66 .1/4</v>
      </c>
      <c r="U83" s="218" t="s">
        <v>637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172"/>
      <c r="AG83" s="172"/>
    </row>
    <row r="84" spans="1:33" s="170" customFormat="1" ht="18" hidden="1">
      <c r="A84" s="216"/>
      <c r="B84" s="219">
        <v>14</v>
      </c>
      <c r="C84" s="218"/>
      <c r="D84" s="220">
        <v>1963</v>
      </c>
      <c r="E84" s="218">
        <v>14</v>
      </c>
      <c r="F84" s="220">
        <v>1963</v>
      </c>
      <c r="G84" s="219">
        <v>14</v>
      </c>
      <c r="H84" s="218"/>
      <c r="I84" s="218">
        <v>1963</v>
      </c>
      <c r="J84" s="219">
        <v>14</v>
      </c>
      <c r="K84" s="220"/>
      <c r="L84" s="218">
        <v>1963</v>
      </c>
      <c r="M84" s="218"/>
      <c r="N84" s="220"/>
      <c r="O84" s="218"/>
      <c r="P84" s="218"/>
      <c r="Q84" s="221"/>
      <c r="R84" s="218" t="b">
        <f>IF(R77&gt;700000,700000)</f>
        <v>0</v>
      </c>
      <c r="S84" s="218"/>
      <c r="T84" s="452" t="str">
        <f>CONCATENATE(S81," ",R72,U83,R80,U81,"  ",T71," ",T79," ",T71,"  ",V79,X79,W79)</f>
        <v>( 20300+5039)  x 66 x  1/4</v>
      </c>
      <c r="U84" s="452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172"/>
      <c r="AG84" s="172"/>
    </row>
    <row r="85" spans="1:33" s="170" customFormat="1" ht="18" hidden="1">
      <c r="A85" s="216"/>
      <c r="B85" s="219">
        <v>15</v>
      </c>
      <c r="C85" s="220" t="s">
        <v>682</v>
      </c>
      <c r="D85" s="220">
        <v>1964</v>
      </c>
      <c r="E85" s="218">
        <v>15</v>
      </c>
      <c r="F85" s="220">
        <v>1964</v>
      </c>
      <c r="G85" s="219">
        <v>15</v>
      </c>
      <c r="H85" s="218"/>
      <c r="I85" s="218">
        <v>1964</v>
      </c>
      <c r="J85" s="219">
        <v>15</v>
      </c>
      <c r="K85" s="218"/>
      <c r="L85" s="218">
        <v>1964</v>
      </c>
      <c r="M85" s="218"/>
      <c r="N85" s="220"/>
      <c r="O85" s="218"/>
      <c r="P85" s="218"/>
      <c r="Q85" s="221"/>
      <c r="R85" s="218" t="s">
        <v>639</v>
      </c>
      <c r="S85" s="218"/>
      <c r="T85" s="222" t="s">
        <v>528</v>
      </c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172"/>
      <c r="AG85" s="172"/>
    </row>
    <row r="86" spans="1:33" s="170" customFormat="1" ht="18" hidden="1">
      <c r="A86" s="216"/>
      <c r="B86" s="219">
        <v>16</v>
      </c>
      <c r="C86" s="218">
        <f>INDEX(D71:D129,E70)</f>
        <v>1982</v>
      </c>
      <c r="D86" s="220">
        <v>1965</v>
      </c>
      <c r="E86" s="218">
        <v>16</v>
      </c>
      <c r="F86" s="220">
        <v>1965</v>
      </c>
      <c r="G86" s="219">
        <v>16</v>
      </c>
      <c r="H86" s="218"/>
      <c r="I86" s="218">
        <v>1965</v>
      </c>
      <c r="J86" s="219">
        <v>16</v>
      </c>
      <c r="K86" s="218"/>
      <c r="L86" s="218">
        <v>1965</v>
      </c>
      <c r="M86" s="218"/>
      <c r="N86" s="220"/>
      <c r="O86" s="218"/>
      <c r="P86" s="218"/>
      <c r="Q86" s="221"/>
      <c r="R86" s="218" t="str">
        <f>CONCATENATE(R85,T85,"Rs",R84,"/-")</f>
        <v>Admissible.RsFALSE/-</v>
      </c>
      <c r="S86" s="218"/>
      <c r="T86" s="452" t="str">
        <f>CONCATENATE(" ",S81," ",R72,U83,S80,U81," ",T71," ",T78," ",T71,V79,X79,W79)</f>
        <v> ( 20300+5039) x 66 x1/4</v>
      </c>
      <c r="U86" s="452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172"/>
      <c r="AG86" s="172"/>
    </row>
    <row r="87" spans="1:33" s="170" customFormat="1" ht="18" hidden="1">
      <c r="A87" s="216"/>
      <c r="B87" s="219">
        <v>17</v>
      </c>
      <c r="C87" s="218"/>
      <c r="D87" s="220">
        <v>1966</v>
      </c>
      <c r="E87" s="218">
        <v>17</v>
      </c>
      <c r="F87" s="220">
        <v>1966</v>
      </c>
      <c r="G87" s="219">
        <v>17</v>
      </c>
      <c r="H87" s="218"/>
      <c r="I87" s="218">
        <v>1966</v>
      </c>
      <c r="J87" s="219">
        <v>17</v>
      </c>
      <c r="K87" s="218"/>
      <c r="L87" s="218">
        <v>1966</v>
      </c>
      <c r="M87" s="218">
        <f>my!J230</f>
        <v>28</v>
      </c>
      <c r="N87" s="220"/>
      <c r="O87" s="218"/>
      <c r="P87" s="218"/>
      <c r="Q87" s="221"/>
      <c r="R87" s="218" t="s">
        <v>528</v>
      </c>
      <c r="S87" s="218"/>
      <c r="T87" s="218" t="str">
        <f>IF(S76&gt;=33,T84,T86)</f>
        <v>( 20300+5039)  x 66 x  1/4</v>
      </c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172"/>
      <c r="AG87" s="172"/>
    </row>
    <row r="88" spans="1:33" s="170" customFormat="1" ht="18" hidden="1">
      <c r="A88" s="216"/>
      <c r="B88" s="219">
        <v>18</v>
      </c>
      <c r="C88" s="218"/>
      <c r="D88" s="220">
        <v>1967</v>
      </c>
      <c r="E88" s="218">
        <v>18</v>
      </c>
      <c r="F88" s="220">
        <v>1967</v>
      </c>
      <c r="G88" s="219">
        <v>18</v>
      </c>
      <c r="H88" s="218"/>
      <c r="I88" s="218">
        <v>1967</v>
      </c>
      <c r="J88" s="219">
        <v>18</v>
      </c>
      <c r="K88" s="218"/>
      <c r="L88" s="218">
        <v>1967</v>
      </c>
      <c r="M88" s="218" t="s">
        <v>642</v>
      </c>
      <c r="N88" s="220" t="s">
        <v>643</v>
      </c>
      <c r="O88" s="218"/>
      <c r="P88" s="218"/>
      <c r="Q88" s="221"/>
      <c r="R88" s="218" t="str">
        <f>IF(T77&gt;700000,R86,R87)</f>
        <v>.</v>
      </c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172"/>
      <c r="AG88" s="172"/>
    </row>
    <row r="89" spans="1:33" s="170" customFormat="1" ht="18" hidden="1">
      <c r="A89" s="216"/>
      <c r="B89" s="219">
        <v>19</v>
      </c>
      <c r="C89" s="218">
        <f>VLOOKUP(E70,E71:F141,2,0)</f>
        <v>1982</v>
      </c>
      <c r="D89" s="220">
        <v>1968</v>
      </c>
      <c r="E89" s="218">
        <v>19</v>
      </c>
      <c r="F89" s="220">
        <v>1968</v>
      </c>
      <c r="G89" s="219">
        <v>19</v>
      </c>
      <c r="H89" s="218"/>
      <c r="I89" s="218">
        <v>1968</v>
      </c>
      <c r="J89" s="219">
        <v>19</v>
      </c>
      <c r="K89" s="218"/>
      <c r="L89" s="218">
        <v>1968</v>
      </c>
      <c r="M89" s="218">
        <v>20</v>
      </c>
      <c r="N89" s="220">
        <v>9.187</v>
      </c>
      <c r="O89" s="218">
        <f>VLOOKUP(M87,M89:O149,2)</f>
        <v>9.176</v>
      </c>
      <c r="P89" s="218"/>
      <c r="Q89" s="221"/>
      <c r="R89" s="218" t="s">
        <v>644</v>
      </c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172"/>
      <c r="AG89" s="172"/>
    </row>
    <row r="90" spans="1:33" s="170" customFormat="1" ht="18" hidden="1">
      <c r="A90" s="216"/>
      <c r="B90" s="219">
        <v>20</v>
      </c>
      <c r="C90" s="218"/>
      <c r="D90" s="220">
        <v>1969</v>
      </c>
      <c r="E90" s="218">
        <v>20</v>
      </c>
      <c r="F90" s="220">
        <v>1969</v>
      </c>
      <c r="G90" s="219">
        <v>20</v>
      </c>
      <c r="H90" s="218"/>
      <c r="I90" s="218">
        <v>1969</v>
      </c>
      <c r="J90" s="219">
        <v>20</v>
      </c>
      <c r="K90" s="218"/>
      <c r="L90" s="218">
        <v>1969</v>
      </c>
      <c r="M90" s="218">
        <v>21</v>
      </c>
      <c r="N90" s="220">
        <v>9.186</v>
      </c>
      <c r="O90" s="218"/>
      <c r="P90" s="218"/>
      <c r="Q90" s="221"/>
      <c r="R90" s="218">
        <f>ROUND(my!D260*40%,0)</f>
        <v>4060</v>
      </c>
      <c r="S90" s="218"/>
      <c r="T90" s="452" t="str">
        <f>CONCATENATE(T87,T89," ","="," ",V76," ",S77)</f>
        <v>( 20300+5039)  x 66 x  1/4 = Rs 418094</v>
      </c>
      <c r="U90" s="452"/>
      <c r="V90" s="452"/>
      <c r="W90" s="452"/>
      <c r="X90" s="452"/>
      <c r="Y90" s="218"/>
      <c r="Z90" s="218"/>
      <c r="AA90" s="218"/>
      <c r="AB90" s="218"/>
      <c r="AC90" s="218"/>
      <c r="AD90" s="218"/>
      <c r="AE90" s="218"/>
      <c r="AF90" s="172"/>
      <c r="AG90" s="172"/>
    </row>
    <row r="91" spans="1:33" s="170" customFormat="1" ht="18" hidden="1">
      <c r="A91" s="216"/>
      <c r="B91" s="219">
        <v>21</v>
      </c>
      <c r="C91" s="218"/>
      <c r="D91" s="220">
        <v>1970</v>
      </c>
      <c r="E91" s="218">
        <v>21</v>
      </c>
      <c r="F91" s="220">
        <v>1970</v>
      </c>
      <c r="G91" s="219">
        <v>21</v>
      </c>
      <c r="H91" s="218"/>
      <c r="I91" s="218">
        <v>1970</v>
      </c>
      <c r="J91" s="219">
        <v>21</v>
      </c>
      <c r="K91" s="218"/>
      <c r="L91" s="218">
        <v>1970</v>
      </c>
      <c r="M91" s="218">
        <v>22</v>
      </c>
      <c r="N91" s="220">
        <v>9.185</v>
      </c>
      <c r="O91" s="218"/>
      <c r="P91" s="218"/>
      <c r="Q91" s="221"/>
      <c r="R91" s="218" t="s">
        <v>646</v>
      </c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172"/>
      <c r="AG91" s="172"/>
    </row>
    <row r="92" spans="1:33" s="170" customFormat="1" ht="18" hidden="1">
      <c r="A92" s="216"/>
      <c r="B92" s="219">
        <v>22</v>
      </c>
      <c r="C92" s="218"/>
      <c r="D92" s="220">
        <v>1971</v>
      </c>
      <c r="E92" s="218">
        <v>22</v>
      </c>
      <c r="F92" s="220">
        <v>1971</v>
      </c>
      <c r="G92" s="219">
        <v>22</v>
      </c>
      <c r="H92" s="218"/>
      <c r="I92" s="218">
        <v>1971</v>
      </c>
      <c r="J92" s="219">
        <v>22</v>
      </c>
      <c r="K92" s="218"/>
      <c r="L92" s="218">
        <v>1971</v>
      </c>
      <c r="M92" s="218">
        <v>23</v>
      </c>
      <c r="N92" s="220">
        <v>9.184</v>
      </c>
      <c r="O92" s="218"/>
      <c r="P92" s="218"/>
      <c r="Q92" s="221"/>
      <c r="R92" s="218">
        <f>ROUND(R90*12*8.371,0)</f>
        <v>407835</v>
      </c>
      <c r="S92" s="227">
        <f>R90*12*8.371</f>
        <v>407835.12</v>
      </c>
      <c r="T92" s="218">
        <f>IF(M87&lt;=80,R90*12*O89)</f>
        <v>447054.72000000003</v>
      </c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172"/>
      <c r="AG92" s="172"/>
    </row>
    <row r="93" spans="1:33" s="170" customFormat="1" ht="18" hidden="1">
      <c r="A93" s="216"/>
      <c r="B93" s="219">
        <v>23</v>
      </c>
      <c r="C93" s="218"/>
      <c r="D93" s="220">
        <v>1972</v>
      </c>
      <c r="E93" s="218">
        <v>23</v>
      </c>
      <c r="F93" s="220">
        <v>1972</v>
      </c>
      <c r="G93" s="219">
        <v>23</v>
      </c>
      <c r="H93" s="218"/>
      <c r="I93" s="218">
        <v>1972</v>
      </c>
      <c r="J93" s="219">
        <v>23</v>
      </c>
      <c r="K93" s="218"/>
      <c r="L93" s="218">
        <v>1972</v>
      </c>
      <c r="M93" s="218">
        <v>24</v>
      </c>
      <c r="N93" s="220">
        <v>9.183</v>
      </c>
      <c r="O93" s="218"/>
      <c r="P93" s="218"/>
      <c r="Q93" s="221"/>
      <c r="R93" s="218" t="str">
        <f>CONCATENATE(V76," ",S99,X79,W76)</f>
        <v>Rs 447056/--</v>
      </c>
      <c r="S93" s="218"/>
      <c r="T93" s="228">
        <v>10.12</v>
      </c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172"/>
      <c r="AG93" s="172"/>
    </row>
    <row r="94" spans="1:33" s="170" customFormat="1" ht="18" hidden="1">
      <c r="A94" s="216"/>
      <c r="B94" s="219">
        <v>24</v>
      </c>
      <c r="C94" s="218"/>
      <c r="D94" s="220">
        <v>1973</v>
      </c>
      <c r="E94" s="218">
        <v>24</v>
      </c>
      <c r="F94" s="220">
        <v>1973</v>
      </c>
      <c r="G94" s="219">
        <v>24</v>
      </c>
      <c r="H94" s="218"/>
      <c r="I94" s="218">
        <v>1973</v>
      </c>
      <c r="J94" s="219">
        <v>24</v>
      </c>
      <c r="K94" s="218"/>
      <c r="L94" s="218">
        <v>1973</v>
      </c>
      <c r="M94" s="218">
        <v>25</v>
      </c>
      <c r="N94" s="220">
        <v>9.182</v>
      </c>
      <c r="O94" s="218"/>
      <c r="P94" s="218"/>
      <c r="Q94" s="221"/>
      <c r="R94" s="218" t="s">
        <v>631</v>
      </c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172"/>
      <c r="AG94" s="172"/>
    </row>
    <row r="95" spans="1:33" s="170" customFormat="1" ht="18" hidden="1">
      <c r="A95" s="216"/>
      <c r="B95" s="219">
        <v>25</v>
      </c>
      <c r="C95" s="218"/>
      <c r="D95" s="220">
        <v>1974</v>
      </c>
      <c r="E95" s="218">
        <v>25</v>
      </c>
      <c r="F95" s="220">
        <v>1974</v>
      </c>
      <c r="G95" s="219">
        <v>25</v>
      </c>
      <c r="H95" s="218"/>
      <c r="I95" s="218">
        <v>1974</v>
      </c>
      <c r="J95" s="219">
        <v>25</v>
      </c>
      <c r="K95" s="218"/>
      <c r="L95" s="218">
        <v>1974</v>
      </c>
      <c r="M95" s="218">
        <v>26</v>
      </c>
      <c r="N95" s="220">
        <v>9.18</v>
      </c>
      <c r="O95" s="218"/>
      <c r="P95" s="218"/>
      <c r="Q95" s="221"/>
      <c r="R95" s="452" t="str">
        <f>CONCATENATE(R94,my!G260,"x","40/100)","x","12","x",O89,"=",R93)</f>
        <v>(Rs 10150/-x40/100)x12x9.176=Rs 447056/--</v>
      </c>
      <c r="S95" s="452"/>
      <c r="T95" s="452"/>
      <c r="U95" s="452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172"/>
      <c r="AG95" s="172"/>
    </row>
    <row r="96" spans="1:33" s="170" customFormat="1" ht="18" hidden="1">
      <c r="A96" s="216"/>
      <c r="B96" s="219">
        <v>26</v>
      </c>
      <c r="C96" s="218"/>
      <c r="D96" s="220">
        <v>1975</v>
      </c>
      <c r="E96" s="218">
        <v>26</v>
      </c>
      <c r="F96" s="220">
        <v>1975</v>
      </c>
      <c r="G96" s="219">
        <v>26</v>
      </c>
      <c r="H96" s="218"/>
      <c r="I96" s="218">
        <v>1975</v>
      </c>
      <c r="J96" s="219">
        <v>26</v>
      </c>
      <c r="K96" s="218"/>
      <c r="L96" s="218">
        <v>1975</v>
      </c>
      <c r="M96" s="218">
        <v>27</v>
      </c>
      <c r="N96" s="220">
        <v>9.178</v>
      </c>
      <c r="O96" s="218"/>
      <c r="P96" s="218"/>
      <c r="Q96" s="221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172"/>
      <c r="AG96" s="172"/>
    </row>
    <row r="97" spans="1:33" s="170" customFormat="1" ht="18" hidden="1">
      <c r="A97" s="216"/>
      <c r="B97" s="219">
        <v>27</v>
      </c>
      <c r="C97" s="218"/>
      <c r="D97" s="220">
        <v>1976</v>
      </c>
      <c r="E97" s="218">
        <v>27</v>
      </c>
      <c r="F97" s="220">
        <v>1976</v>
      </c>
      <c r="G97" s="219">
        <v>27</v>
      </c>
      <c r="H97" s="218"/>
      <c r="I97" s="218">
        <v>1976</v>
      </c>
      <c r="J97" s="219">
        <v>27</v>
      </c>
      <c r="K97" s="218"/>
      <c r="L97" s="218">
        <v>1976</v>
      </c>
      <c r="M97" s="218">
        <v>28</v>
      </c>
      <c r="N97" s="220">
        <v>9.176</v>
      </c>
      <c r="O97" s="218"/>
      <c r="P97" s="218"/>
      <c r="Q97" s="22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172"/>
      <c r="AG97" s="172"/>
    </row>
    <row r="98" spans="1:33" s="170" customFormat="1" ht="18" hidden="1">
      <c r="A98" s="216"/>
      <c r="B98" s="219">
        <v>28</v>
      </c>
      <c r="C98" s="218"/>
      <c r="D98" s="220">
        <v>1977</v>
      </c>
      <c r="E98" s="218">
        <v>28</v>
      </c>
      <c r="F98" s="220">
        <v>1977</v>
      </c>
      <c r="G98" s="219">
        <v>28</v>
      </c>
      <c r="H98" s="218"/>
      <c r="I98" s="218">
        <v>1977</v>
      </c>
      <c r="J98" s="219">
        <v>28</v>
      </c>
      <c r="K98" s="218"/>
      <c r="L98" s="218">
        <v>1977</v>
      </c>
      <c r="M98" s="218">
        <v>29</v>
      </c>
      <c r="N98" s="220">
        <v>9.173</v>
      </c>
      <c r="O98" s="218"/>
      <c r="P98" s="218"/>
      <c r="Q98" s="221"/>
      <c r="R98" s="218"/>
      <c r="S98" s="218">
        <f>IF(T92&gt;=0.1,1,0)</f>
        <v>1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172"/>
      <c r="AG98" s="172"/>
    </row>
    <row r="99" spans="1:33" s="170" customFormat="1" ht="18" hidden="1">
      <c r="A99" s="216"/>
      <c r="B99" s="219">
        <v>29</v>
      </c>
      <c r="C99" s="218"/>
      <c r="D99" s="220">
        <v>1978</v>
      </c>
      <c r="E99" s="218">
        <v>29</v>
      </c>
      <c r="F99" s="220">
        <v>1978</v>
      </c>
      <c r="G99" s="219">
        <v>29</v>
      </c>
      <c r="H99" s="218"/>
      <c r="I99" s="218">
        <v>1978</v>
      </c>
      <c r="J99" s="219">
        <v>29</v>
      </c>
      <c r="K99" s="218"/>
      <c r="L99" s="218">
        <v>1978</v>
      </c>
      <c r="M99" s="218">
        <v>30</v>
      </c>
      <c r="N99" s="220">
        <v>9.169</v>
      </c>
      <c r="O99" s="218"/>
      <c r="P99" s="218"/>
      <c r="Q99" s="221"/>
      <c r="R99" s="218"/>
      <c r="S99" s="218">
        <f>ROUND(T92+S98,0)</f>
        <v>447056</v>
      </c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172"/>
      <c r="AG99" s="172"/>
    </row>
    <row r="100" spans="1:33" s="170" customFormat="1" ht="18" hidden="1">
      <c r="A100" s="216"/>
      <c r="B100" s="219">
        <v>30</v>
      </c>
      <c r="C100" s="218"/>
      <c r="D100" s="220">
        <v>1979</v>
      </c>
      <c r="E100" s="218">
        <v>30</v>
      </c>
      <c r="F100" s="220">
        <v>1979</v>
      </c>
      <c r="G100" s="219">
        <v>30</v>
      </c>
      <c r="H100" s="218"/>
      <c r="I100" s="218">
        <v>1979</v>
      </c>
      <c r="J100" s="219">
        <v>30</v>
      </c>
      <c r="K100" s="218"/>
      <c r="L100" s="218">
        <v>1979</v>
      </c>
      <c r="M100" s="218">
        <v>31</v>
      </c>
      <c r="N100" s="220">
        <v>9.164</v>
      </c>
      <c r="O100" s="218"/>
      <c r="P100" s="218"/>
      <c r="Q100" s="221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172"/>
      <c r="AG100" s="172"/>
    </row>
    <row r="101" spans="1:33" s="170" customFormat="1" ht="18" hidden="1">
      <c r="A101" s="216"/>
      <c r="B101" s="219">
        <v>31</v>
      </c>
      <c r="C101" s="218"/>
      <c r="D101" s="220">
        <v>1980</v>
      </c>
      <c r="E101" s="218">
        <v>31</v>
      </c>
      <c r="F101" s="220">
        <v>1980</v>
      </c>
      <c r="G101" s="219">
        <v>31</v>
      </c>
      <c r="H101" s="218"/>
      <c r="I101" s="218">
        <v>1980</v>
      </c>
      <c r="J101" s="219">
        <v>31</v>
      </c>
      <c r="K101" s="218"/>
      <c r="L101" s="218">
        <v>1980</v>
      </c>
      <c r="M101" s="218">
        <v>32</v>
      </c>
      <c r="N101" s="220">
        <v>9.159</v>
      </c>
      <c r="O101" s="218"/>
      <c r="P101" s="218"/>
      <c r="Q101" s="221"/>
      <c r="R101" s="218">
        <f>10055*40%</f>
        <v>4022</v>
      </c>
      <c r="S101" s="218">
        <v>12</v>
      </c>
      <c r="T101" s="218">
        <v>8.371</v>
      </c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172"/>
      <c r="AG101" s="172"/>
    </row>
    <row r="102" spans="1:33" s="170" customFormat="1" ht="15.75" hidden="1">
      <c r="A102" s="216"/>
      <c r="B102" s="218"/>
      <c r="C102" s="218"/>
      <c r="D102" s="220">
        <v>1981</v>
      </c>
      <c r="E102" s="218">
        <v>32</v>
      </c>
      <c r="F102" s="220">
        <v>1981</v>
      </c>
      <c r="G102" s="218"/>
      <c r="H102" s="218"/>
      <c r="I102" s="218">
        <v>1981</v>
      </c>
      <c r="J102" s="218"/>
      <c r="K102" s="218"/>
      <c r="L102" s="218">
        <v>1981</v>
      </c>
      <c r="M102" s="218">
        <v>33</v>
      </c>
      <c r="N102" s="220">
        <v>9.152</v>
      </c>
      <c r="O102" s="218"/>
      <c r="P102" s="218"/>
      <c r="Q102" s="221"/>
      <c r="R102" s="218">
        <f>R101*S101*T101</f>
        <v>404017.944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172"/>
      <c r="AG102" s="172"/>
    </row>
    <row r="103" spans="1:33" s="170" customFormat="1" ht="15.75" hidden="1">
      <c r="A103" s="216"/>
      <c r="B103" s="218"/>
      <c r="C103" s="218"/>
      <c r="D103" s="220">
        <v>1982</v>
      </c>
      <c r="E103" s="218">
        <v>33</v>
      </c>
      <c r="F103" s="220">
        <v>1982</v>
      </c>
      <c r="G103" s="218"/>
      <c r="H103" s="218"/>
      <c r="I103" s="218">
        <v>1982</v>
      </c>
      <c r="J103" s="218"/>
      <c r="K103" s="218"/>
      <c r="L103" s="218">
        <v>1982</v>
      </c>
      <c r="M103" s="218">
        <v>34</v>
      </c>
      <c r="N103" s="220">
        <v>9.145</v>
      </c>
      <c r="O103" s="218"/>
      <c r="P103" s="218"/>
      <c r="Q103" s="221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172"/>
      <c r="AG103" s="172"/>
    </row>
    <row r="104" spans="1:33" s="170" customFormat="1" ht="15.75" hidden="1">
      <c r="A104" s="216"/>
      <c r="B104" s="218"/>
      <c r="C104" s="218"/>
      <c r="D104" s="220">
        <v>1983</v>
      </c>
      <c r="E104" s="218">
        <v>34</v>
      </c>
      <c r="F104" s="220">
        <v>1983</v>
      </c>
      <c r="G104" s="218"/>
      <c r="H104" s="218"/>
      <c r="I104" s="218">
        <v>1983</v>
      </c>
      <c r="J104" s="218"/>
      <c r="K104" s="218"/>
      <c r="L104" s="218">
        <v>1983</v>
      </c>
      <c r="M104" s="218">
        <v>35</v>
      </c>
      <c r="N104" s="220">
        <v>9.136</v>
      </c>
      <c r="O104" s="218"/>
      <c r="P104" s="218"/>
      <c r="Q104" s="221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172"/>
      <c r="AG104" s="172"/>
    </row>
    <row r="105" spans="1:33" s="170" customFormat="1" ht="15.75" hidden="1">
      <c r="A105" s="216"/>
      <c r="B105" s="218"/>
      <c r="C105" s="218"/>
      <c r="D105" s="220">
        <v>1984</v>
      </c>
      <c r="E105" s="218">
        <v>35</v>
      </c>
      <c r="F105" s="220">
        <v>1984</v>
      </c>
      <c r="G105" s="218"/>
      <c r="H105" s="218"/>
      <c r="I105" s="218">
        <v>1984</v>
      </c>
      <c r="J105" s="218"/>
      <c r="K105" s="218"/>
      <c r="L105" s="218">
        <v>1984</v>
      </c>
      <c r="M105" s="218">
        <v>36</v>
      </c>
      <c r="N105" s="220">
        <v>9.126</v>
      </c>
      <c r="O105" s="218"/>
      <c r="P105" s="218"/>
      <c r="Q105" s="221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172"/>
      <c r="AG105" s="172"/>
    </row>
    <row r="106" spans="1:33" s="170" customFormat="1" ht="15.75" hidden="1">
      <c r="A106" s="216"/>
      <c r="B106" s="218"/>
      <c r="C106" s="218"/>
      <c r="D106" s="220">
        <v>1985</v>
      </c>
      <c r="E106" s="218">
        <v>36</v>
      </c>
      <c r="F106" s="220">
        <v>1985</v>
      </c>
      <c r="G106" s="218"/>
      <c r="H106" s="218"/>
      <c r="I106" s="218">
        <v>1985</v>
      </c>
      <c r="J106" s="218"/>
      <c r="K106" s="218"/>
      <c r="L106" s="218">
        <v>1985</v>
      </c>
      <c r="M106" s="218">
        <v>37</v>
      </c>
      <c r="N106" s="220">
        <v>9.116</v>
      </c>
      <c r="O106" s="218"/>
      <c r="P106" s="218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172"/>
      <c r="AG106" s="172"/>
    </row>
    <row r="107" spans="1:33" s="170" customFormat="1" ht="15.75" hidden="1">
      <c r="A107" s="216"/>
      <c r="B107" s="218"/>
      <c r="C107" s="218"/>
      <c r="D107" s="220">
        <v>1986</v>
      </c>
      <c r="E107" s="218">
        <v>37</v>
      </c>
      <c r="F107" s="220">
        <v>1986</v>
      </c>
      <c r="G107" s="218"/>
      <c r="H107" s="218"/>
      <c r="I107" s="218">
        <v>1986</v>
      </c>
      <c r="J107" s="218"/>
      <c r="K107" s="218"/>
      <c r="L107" s="218">
        <v>1986</v>
      </c>
      <c r="M107" s="218">
        <v>38</v>
      </c>
      <c r="N107" s="220">
        <v>9.103</v>
      </c>
      <c r="O107" s="218"/>
      <c r="P107" s="218"/>
      <c r="Q107" s="221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172"/>
      <c r="AG107" s="172"/>
    </row>
    <row r="108" spans="1:33" s="170" customFormat="1" ht="15.75" hidden="1">
      <c r="A108" s="216"/>
      <c r="B108" s="218"/>
      <c r="C108" s="218"/>
      <c r="D108" s="220">
        <v>1987</v>
      </c>
      <c r="E108" s="218">
        <v>38</v>
      </c>
      <c r="F108" s="220">
        <v>1987</v>
      </c>
      <c r="G108" s="218"/>
      <c r="H108" s="218"/>
      <c r="I108" s="218">
        <v>1987</v>
      </c>
      <c r="J108" s="218"/>
      <c r="K108" s="218"/>
      <c r="L108" s="218">
        <v>1987</v>
      </c>
      <c r="M108" s="218">
        <v>39</v>
      </c>
      <c r="N108" s="220">
        <v>9.09</v>
      </c>
      <c r="O108" s="218"/>
      <c r="P108" s="218"/>
      <c r="Q108" s="221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172"/>
      <c r="AG108" s="172"/>
    </row>
    <row r="109" spans="1:33" s="170" customFormat="1" ht="17.25" hidden="1">
      <c r="A109" s="216"/>
      <c r="B109" s="218"/>
      <c r="C109" s="218"/>
      <c r="D109" s="220">
        <v>1988</v>
      </c>
      <c r="E109" s="218">
        <v>39</v>
      </c>
      <c r="F109" s="220">
        <v>1988</v>
      </c>
      <c r="G109" s="218"/>
      <c r="H109" s="218"/>
      <c r="I109" s="218">
        <v>1988</v>
      </c>
      <c r="J109" s="218"/>
      <c r="K109" s="218"/>
      <c r="L109" s="218">
        <v>1988</v>
      </c>
      <c r="M109" s="218">
        <v>40</v>
      </c>
      <c r="N109" s="220">
        <v>9.075</v>
      </c>
      <c r="O109" s="218"/>
      <c r="P109" s="218"/>
      <c r="Q109" s="229"/>
      <c r="R109" s="218"/>
      <c r="S109" s="218" t="str">
        <f>S73</f>
        <v>Rs 20300/-</v>
      </c>
      <c r="T109" s="218"/>
      <c r="U109" s="225" t="s">
        <v>649</v>
      </c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172"/>
      <c r="AG109" s="172"/>
    </row>
    <row r="110" spans="1:33" s="170" customFormat="1" ht="17.25" hidden="1">
      <c r="A110" s="216"/>
      <c r="B110" s="218"/>
      <c r="C110" s="218"/>
      <c r="D110" s="220">
        <v>1989</v>
      </c>
      <c r="E110" s="218">
        <v>40</v>
      </c>
      <c r="F110" s="220">
        <v>1989</v>
      </c>
      <c r="G110" s="218"/>
      <c r="H110" s="218"/>
      <c r="I110" s="218">
        <v>1989</v>
      </c>
      <c r="J110" s="218"/>
      <c r="K110" s="218"/>
      <c r="L110" s="218">
        <v>1989</v>
      </c>
      <c r="M110" s="218">
        <v>41</v>
      </c>
      <c r="N110" s="220">
        <v>9.059</v>
      </c>
      <c r="O110" s="218"/>
      <c r="P110" s="218"/>
      <c r="Q110" s="229"/>
      <c r="R110" s="218"/>
      <c r="S110" s="452" t="str">
        <f>my!D299</f>
        <v>18030-43630</v>
      </c>
      <c r="T110" s="452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172"/>
      <c r="AG110" s="172"/>
    </row>
    <row r="111" spans="1:33" s="170" customFormat="1" ht="17.25" hidden="1">
      <c r="A111" s="216"/>
      <c r="B111" s="218"/>
      <c r="C111" s="218"/>
      <c r="D111" s="220">
        <v>1990</v>
      </c>
      <c r="E111" s="218">
        <v>41</v>
      </c>
      <c r="F111" s="220">
        <v>1990</v>
      </c>
      <c r="G111" s="218"/>
      <c r="H111" s="218"/>
      <c r="I111" s="218">
        <v>1990</v>
      </c>
      <c r="J111" s="218"/>
      <c r="K111" s="218"/>
      <c r="L111" s="218">
        <v>1990</v>
      </c>
      <c r="M111" s="218">
        <v>42</v>
      </c>
      <c r="N111" s="220">
        <v>9.4</v>
      </c>
      <c r="O111" s="218"/>
      <c r="P111" s="218"/>
      <c r="Q111" s="229"/>
      <c r="R111" s="218"/>
      <c r="S111" s="452" t="str">
        <f>CONCATENATE(S110," / ",S109)</f>
        <v>18030-43630 / Rs 20300/-</v>
      </c>
      <c r="T111" s="452"/>
      <c r="U111" s="452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172"/>
      <c r="AG111" s="172"/>
    </row>
    <row r="112" spans="1:33" s="170" customFormat="1" ht="17.25" hidden="1">
      <c r="A112" s="216"/>
      <c r="B112" s="218"/>
      <c r="C112" s="218"/>
      <c r="D112" s="220">
        <v>1991</v>
      </c>
      <c r="E112" s="218">
        <v>42</v>
      </c>
      <c r="F112" s="220">
        <v>1991</v>
      </c>
      <c r="G112" s="218"/>
      <c r="H112" s="218"/>
      <c r="I112" s="218">
        <v>1991</v>
      </c>
      <c r="J112" s="218"/>
      <c r="K112" s="218"/>
      <c r="L112" s="218">
        <v>1991</v>
      </c>
      <c r="M112" s="218">
        <v>43</v>
      </c>
      <c r="N112" s="220">
        <v>9.019</v>
      </c>
      <c r="O112" s="218"/>
      <c r="P112" s="218"/>
      <c r="Q112" s="229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172"/>
      <c r="AG112" s="172"/>
    </row>
    <row r="113" spans="1:33" s="170" customFormat="1" ht="17.25" hidden="1">
      <c r="A113" s="216"/>
      <c r="B113" s="218"/>
      <c r="C113" s="218"/>
      <c r="D113" s="220">
        <v>1992</v>
      </c>
      <c r="E113" s="218">
        <v>43</v>
      </c>
      <c r="F113" s="220">
        <v>1992</v>
      </c>
      <c r="G113" s="218"/>
      <c r="H113" s="218"/>
      <c r="I113" s="218">
        <v>1992</v>
      </c>
      <c r="J113" s="218"/>
      <c r="K113" s="218"/>
      <c r="L113" s="218">
        <v>1992</v>
      </c>
      <c r="M113" s="218">
        <v>44</v>
      </c>
      <c r="N113" s="220">
        <v>8.996</v>
      </c>
      <c r="O113" s="218"/>
      <c r="P113" s="218"/>
      <c r="Q113" s="229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172"/>
      <c r="AG113" s="172"/>
    </row>
    <row r="114" spans="1:33" s="170" customFormat="1" ht="17.25" hidden="1">
      <c r="A114" s="216"/>
      <c r="B114" s="218"/>
      <c r="C114" s="218"/>
      <c r="D114" s="220">
        <v>1993</v>
      </c>
      <c r="E114" s="218">
        <v>44</v>
      </c>
      <c r="F114" s="220">
        <v>1993</v>
      </c>
      <c r="G114" s="218"/>
      <c r="H114" s="218"/>
      <c r="I114" s="218">
        <v>1993</v>
      </c>
      <c r="J114" s="218"/>
      <c r="K114" s="218"/>
      <c r="L114" s="218">
        <v>1993</v>
      </c>
      <c r="M114" s="218">
        <v>45</v>
      </c>
      <c r="N114" s="220">
        <v>8.971</v>
      </c>
      <c r="O114" s="218"/>
      <c r="P114" s="218"/>
      <c r="Q114" s="229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172"/>
      <c r="AG114" s="172"/>
    </row>
    <row r="115" spans="1:33" s="170" customFormat="1" ht="17.25" hidden="1">
      <c r="A115" s="216"/>
      <c r="B115" s="218"/>
      <c r="C115" s="218"/>
      <c r="D115" s="220">
        <v>1994</v>
      </c>
      <c r="E115" s="218">
        <v>45</v>
      </c>
      <c r="F115" s="220">
        <v>1994</v>
      </c>
      <c r="G115" s="218"/>
      <c r="H115" s="218"/>
      <c r="I115" s="218">
        <v>1994</v>
      </c>
      <c r="J115" s="218"/>
      <c r="K115" s="218"/>
      <c r="L115" s="218">
        <v>1994</v>
      </c>
      <c r="M115" s="218">
        <v>46</v>
      </c>
      <c r="N115" s="220">
        <v>8.943</v>
      </c>
      <c r="O115" s="218"/>
      <c r="P115" s="218"/>
      <c r="Q115" s="229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172"/>
      <c r="AG115" s="172"/>
    </row>
    <row r="116" spans="1:33" s="170" customFormat="1" ht="17.25" hidden="1">
      <c r="A116" s="216"/>
      <c r="B116" s="218"/>
      <c r="C116" s="218"/>
      <c r="D116" s="220">
        <v>1995</v>
      </c>
      <c r="E116" s="218">
        <v>46</v>
      </c>
      <c r="F116" s="220">
        <v>1995</v>
      </c>
      <c r="G116" s="218"/>
      <c r="H116" s="218"/>
      <c r="I116" s="218">
        <v>1995</v>
      </c>
      <c r="J116" s="218"/>
      <c r="K116" s="218"/>
      <c r="L116" s="218">
        <v>1995</v>
      </c>
      <c r="M116" s="218">
        <v>47</v>
      </c>
      <c r="N116" s="220">
        <v>8.913</v>
      </c>
      <c r="O116" s="218"/>
      <c r="P116" s="218"/>
      <c r="Q116" s="229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172"/>
      <c r="AG116" s="172"/>
    </row>
    <row r="117" spans="1:33" s="170" customFormat="1" ht="17.25" hidden="1">
      <c r="A117" s="216"/>
      <c r="B117" s="218"/>
      <c r="C117" s="218"/>
      <c r="D117" s="220">
        <v>1996</v>
      </c>
      <c r="E117" s="218">
        <v>47</v>
      </c>
      <c r="F117" s="220">
        <v>1996</v>
      </c>
      <c r="G117" s="218"/>
      <c r="H117" s="218"/>
      <c r="I117" s="218">
        <v>1996</v>
      </c>
      <c r="J117" s="218"/>
      <c r="K117" s="218"/>
      <c r="L117" s="218">
        <v>1996</v>
      </c>
      <c r="M117" s="218">
        <v>48</v>
      </c>
      <c r="N117" s="220">
        <v>8.881</v>
      </c>
      <c r="O117" s="218"/>
      <c r="P117" s="218"/>
      <c r="Q117" s="229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72"/>
      <c r="AG117" s="172"/>
    </row>
    <row r="118" spans="1:33" s="170" customFormat="1" ht="17.25" hidden="1">
      <c r="A118" s="216"/>
      <c r="B118" s="218"/>
      <c r="C118" s="218"/>
      <c r="D118" s="220">
        <v>1997</v>
      </c>
      <c r="E118" s="218">
        <v>48</v>
      </c>
      <c r="F118" s="220">
        <v>1997</v>
      </c>
      <c r="G118" s="218"/>
      <c r="H118" s="218"/>
      <c r="I118" s="218">
        <v>1997</v>
      </c>
      <c r="J118" s="218"/>
      <c r="K118" s="218"/>
      <c r="L118" s="218">
        <v>1997</v>
      </c>
      <c r="M118" s="218">
        <v>49</v>
      </c>
      <c r="N118" s="220">
        <v>8.846</v>
      </c>
      <c r="O118" s="218"/>
      <c r="P118" s="218"/>
      <c r="Q118" s="229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172"/>
      <c r="AG118" s="172"/>
    </row>
    <row r="119" spans="1:33" s="170" customFormat="1" ht="17.25" hidden="1">
      <c r="A119" s="216"/>
      <c r="B119" s="218"/>
      <c r="C119" s="218"/>
      <c r="D119" s="220">
        <v>1998</v>
      </c>
      <c r="E119" s="218">
        <v>49</v>
      </c>
      <c r="F119" s="220">
        <v>1998</v>
      </c>
      <c r="G119" s="218"/>
      <c r="H119" s="218"/>
      <c r="I119" s="218">
        <v>1998</v>
      </c>
      <c r="J119" s="218"/>
      <c r="K119" s="218"/>
      <c r="L119" s="218">
        <v>1998</v>
      </c>
      <c r="M119" s="218">
        <v>50</v>
      </c>
      <c r="N119" s="220">
        <v>8.808</v>
      </c>
      <c r="O119" s="218"/>
      <c r="P119" s="218"/>
      <c r="Q119" s="229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172"/>
      <c r="AG119" s="172"/>
    </row>
    <row r="120" spans="1:33" s="170" customFormat="1" ht="17.25" hidden="1">
      <c r="A120" s="216"/>
      <c r="B120" s="218"/>
      <c r="C120" s="218"/>
      <c r="D120" s="220">
        <v>1999</v>
      </c>
      <c r="E120" s="218">
        <v>50</v>
      </c>
      <c r="F120" s="220">
        <v>1999</v>
      </c>
      <c r="G120" s="218"/>
      <c r="H120" s="218"/>
      <c r="I120" s="218">
        <v>1999</v>
      </c>
      <c r="J120" s="218"/>
      <c r="K120" s="218"/>
      <c r="L120" s="218">
        <v>1999</v>
      </c>
      <c r="M120" s="218">
        <v>51</v>
      </c>
      <c r="N120" s="220">
        <v>8.768</v>
      </c>
      <c r="O120" s="218"/>
      <c r="P120" s="218"/>
      <c r="Q120" s="229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172"/>
      <c r="AG120" s="172"/>
    </row>
    <row r="121" spans="1:33" s="170" customFormat="1" ht="17.25" hidden="1">
      <c r="A121" s="216"/>
      <c r="B121" s="218"/>
      <c r="C121" s="218"/>
      <c r="D121" s="220">
        <v>2000</v>
      </c>
      <c r="E121" s="218">
        <v>51</v>
      </c>
      <c r="F121" s="220">
        <v>2000</v>
      </c>
      <c r="G121" s="218"/>
      <c r="H121" s="218"/>
      <c r="I121" s="218">
        <v>2000</v>
      </c>
      <c r="J121" s="218"/>
      <c r="K121" s="218"/>
      <c r="L121" s="218">
        <v>2000</v>
      </c>
      <c r="M121" s="218">
        <v>52</v>
      </c>
      <c r="N121" s="220">
        <v>8.724</v>
      </c>
      <c r="O121" s="218"/>
      <c r="P121" s="218"/>
      <c r="Q121" s="229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72"/>
      <c r="AG121" s="172"/>
    </row>
    <row r="122" spans="1:33" s="170" customFormat="1" ht="17.25" hidden="1">
      <c r="A122" s="216"/>
      <c r="B122" s="218"/>
      <c r="C122" s="218"/>
      <c r="D122" s="220">
        <v>2001</v>
      </c>
      <c r="E122" s="218">
        <v>52</v>
      </c>
      <c r="F122" s="220">
        <v>2001</v>
      </c>
      <c r="G122" s="218"/>
      <c r="H122" s="218"/>
      <c r="I122" s="218"/>
      <c r="J122" s="218"/>
      <c r="K122" s="218"/>
      <c r="L122" s="218">
        <v>2001</v>
      </c>
      <c r="M122" s="218">
        <v>53</v>
      </c>
      <c r="N122" s="220">
        <v>8.678</v>
      </c>
      <c r="O122" s="218"/>
      <c r="P122" s="218"/>
      <c r="Q122" s="229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172"/>
      <c r="AG122" s="172"/>
    </row>
    <row r="123" spans="1:33" s="170" customFormat="1" ht="17.25" hidden="1">
      <c r="A123" s="216"/>
      <c r="B123" s="218"/>
      <c r="C123" s="218"/>
      <c r="D123" s="220">
        <v>2002</v>
      </c>
      <c r="E123" s="218">
        <v>53</v>
      </c>
      <c r="F123" s="220">
        <v>2002</v>
      </c>
      <c r="G123" s="218"/>
      <c r="H123" s="218"/>
      <c r="I123" s="218"/>
      <c r="J123" s="218"/>
      <c r="K123" s="218"/>
      <c r="L123" s="218">
        <v>2002</v>
      </c>
      <c r="M123" s="218">
        <v>54</v>
      </c>
      <c r="N123" s="220">
        <v>8.627</v>
      </c>
      <c r="O123" s="218"/>
      <c r="P123" s="218"/>
      <c r="Q123" s="229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172"/>
      <c r="AG123" s="172"/>
    </row>
    <row r="124" spans="1:33" s="170" customFormat="1" ht="17.25" hidden="1">
      <c r="A124" s="216"/>
      <c r="B124" s="218"/>
      <c r="C124" s="218"/>
      <c r="D124" s="220">
        <v>2003</v>
      </c>
      <c r="E124" s="218">
        <v>54</v>
      </c>
      <c r="F124" s="220">
        <v>2003</v>
      </c>
      <c r="G124" s="218"/>
      <c r="H124" s="218"/>
      <c r="I124" s="218"/>
      <c r="J124" s="218"/>
      <c r="K124" s="218"/>
      <c r="L124" s="218">
        <v>2003</v>
      </c>
      <c r="M124" s="218">
        <v>55</v>
      </c>
      <c r="N124" s="220">
        <v>83572</v>
      </c>
      <c r="O124" s="218"/>
      <c r="P124" s="218"/>
      <c r="Q124" s="229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172"/>
      <c r="AG124" s="172"/>
    </row>
    <row r="125" spans="1:33" s="170" customFormat="1" ht="17.25" hidden="1">
      <c r="A125" s="216"/>
      <c r="B125" s="218"/>
      <c r="C125" s="218"/>
      <c r="D125" s="220">
        <v>2004</v>
      </c>
      <c r="E125" s="218">
        <v>55</v>
      </c>
      <c r="F125" s="220">
        <v>2004</v>
      </c>
      <c r="G125" s="218"/>
      <c r="H125" s="218"/>
      <c r="I125" s="218"/>
      <c r="J125" s="218"/>
      <c r="K125" s="218"/>
      <c r="L125" s="218">
        <v>2004</v>
      </c>
      <c r="M125" s="218">
        <v>56</v>
      </c>
      <c r="N125" s="220">
        <v>8.512</v>
      </c>
      <c r="O125" s="218"/>
      <c r="P125" s="218"/>
      <c r="Q125" s="229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172"/>
      <c r="AG125" s="172"/>
    </row>
    <row r="126" spans="1:33" s="170" customFormat="1" ht="17.25" hidden="1">
      <c r="A126" s="216"/>
      <c r="B126" s="218"/>
      <c r="C126" s="218"/>
      <c r="D126" s="220">
        <v>2005</v>
      </c>
      <c r="E126" s="218">
        <v>56</v>
      </c>
      <c r="F126" s="220">
        <v>2005</v>
      </c>
      <c r="G126" s="218"/>
      <c r="H126" s="218"/>
      <c r="I126" s="218"/>
      <c r="J126" s="218"/>
      <c r="K126" s="218"/>
      <c r="L126" s="218">
        <v>2005</v>
      </c>
      <c r="M126" s="218">
        <v>57</v>
      </c>
      <c r="N126" s="220">
        <v>8.446</v>
      </c>
      <c r="O126" s="218"/>
      <c r="P126" s="218"/>
      <c r="Q126" s="229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172"/>
      <c r="AG126" s="172"/>
    </row>
    <row r="127" spans="1:33" s="170" customFormat="1" ht="17.25" hidden="1">
      <c r="A127" s="216"/>
      <c r="B127" s="218"/>
      <c r="C127" s="218"/>
      <c r="D127" s="220">
        <v>2006</v>
      </c>
      <c r="E127" s="218">
        <v>57</v>
      </c>
      <c r="F127" s="220">
        <v>2006</v>
      </c>
      <c r="G127" s="218"/>
      <c r="H127" s="218"/>
      <c r="I127" s="218"/>
      <c r="J127" s="218"/>
      <c r="K127" s="218"/>
      <c r="L127" s="218">
        <v>2006</v>
      </c>
      <c r="M127" s="218">
        <v>58</v>
      </c>
      <c r="N127" s="220">
        <v>8.371</v>
      </c>
      <c r="O127" s="218"/>
      <c r="P127" s="218"/>
      <c r="Q127" s="229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172"/>
      <c r="AG127" s="172"/>
    </row>
    <row r="128" spans="1:33" s="170" customFormat="1" ht="17.25" hidden="1">
      <c r="A128" s="216"/>
      <c r="B128" s="218"/>
      <c r="C128" s="218"/>
      <c r="D128" s="220">
        <v>2007</v>
      </c>
      <c r="E128" s="218">
        <v>58</v>
      </c>
      <c r="F128" s="220">
        <v>2007</v>
      </c>
      <c r="G128" s="218"/>
      <c r="H128" s="218"/>
      <c r="I128" s="218"/>
      <c r="J128" s="218"/>
      <c r="K128" s="218"/>
      <c r="L128" s="218">
        <v>2007</v>
      </c>
      <c r="M128" s="218">
        <v>59</v>
      </c>
      <c r="N128" s="220">
        <v>8.287</v>
      </c>
      <c r="O128" s="218"/>
      <c r="P128" s="218"/>
      <c r="Q128" s="229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172"/>
      <c r="AG128" s="172"/>
    </row>
    <row r="129" spans="1:33" s="170" customFormat="1" ht="17.25" hidden="1">
      <c r="A129" s="216"/>
      <c r="B129" s="218"/>
      <c r="C129" s="218"/>
      <c r="D129" s="220">
        <v>2008</v>
      </c>
      <c r="E129" s="218">
        <v>59</v>
      </c>
      <c r="F129" s="220">
        <v>2008</v>
      </c>
      <c r="G129" s="218"/>
      <c r="H129" s="218"/>
      <c r="I129" s="218"/>
      <c r="J129" s="218"/>
      <c r="K129" s="218"/>
      <c r="L129" s="218">
        <v>2008</v>
      </c>
      <c r="M129" s="218">
        <v>60</v>
      </c>
      <c r="N129" s="220">
        <v>8.194</v>
      </c>
      <c r="O129" s="218"/>
      <c r="P129" s="218"/>
      <c r="Q129" s="229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172"/>
      <c r="AG129" s="172"/>
    </row>
    <row r="130" spans="1:33" s="170" customFormat="1" ht="17.25" hidden="1">
      <c r="A130" s="216"/>
      <c r="B130" s="218"/>
      <c r="C130" s="218"/>
      <c r="D130" s="220">
        <v>2009</v>
      </c>
      <c r="E130" s="218">
        <v>60</v>
      </c>
      <c r="F130" s="220">
        <v>2009</v>
      </c>
      <c r="G130" s="218"/>
      <c r="H130" s="218"/>
      <c r="I130" s="218"/>
      <c r="J130" s="218"/>
      <c r="K130" s="218"/>
      <c r="L130" s="218">
        <v>2009</v>
      </c>
      <c r="M130" s="218">
        <v>61</v>
      </c>
      <c r="N130" s="220">
        <v>8.093</v>
      </c>
      <c r="O130" s="218"/>
      <c r="P130" s="218"/>
      <c r="Q130" s="229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172"/>
      <c r="AG130" s="172"/>
    </row>
    <row r="131" spans="1:33" s="170" customFormat="1" ht="17.25" hidden="1">
      <c r="A131" s="216"/>
      <c r="B131" s="218"/>
      <c r="C131" s="218"/>
      <c r="D131" s="220">
        <v>2010</v>
      </c>
      <c r="E131" s="218">
        <v>61</v>
      </c>
      <c r="F131" s="220">
        <v>2010</v>
      </c>
      <c r="G131" s="218"/>
      <c r="H131" s="218"/>
      <c r="I131" s="218"/>
      <c r="J131" s="218"/>
      <c r="K131" s="218"/>
      <c r="L131" s="218">
        <v>2010</v>
      </c>
      <c r="M131" s="218">
        <v>62</v>
      </c>
      <c r="N131" s="220">
        <v>7.982</v>
      </c>
      <c r="O131" s="218"/>
      <c r="P131" s="218"/>
      <c r="Q131" s="229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172"/>
      <c r="AG131" s="172"/>
    </row>
    <row r="132" spans="1:33" s="170" customFormat="1" ht="17.25" hidden="1">
      <c r="A132" s="216"/>
      <c r="B132" s="218"/>
      <c r="C132" s="218"/>
      <c r="D132" s="220">
        <v>2011</v>
      </c>
      <c r="E132" s="218">
        <v>62</v>
      </c>
      <c r="F132" s="220">
        <v>2011</v>
      </c>
      <c r="G132" s="218"/>
      <c r="H132" s="218"/>
      <c r="I132" s="218"/>
      <c r="J132" s="218"/>
      <c r="K132" s="218"/>
      <c r="L132" s="218">
        <v>2011</v>
      </c>
      <c r="M132" s="218">
        <v>63</v>
      </c>
      <c r="N132" s="220">
        <v>7.862</v>
      </c>
      <c r="O132" s="218"/>
      <c r="P132" s="218"/>
      <c r="Q132" s="229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172"/>
      <c r="AG132" s="172"/>
    </row>
    <row r="133" spans="1:33" s="170" customFormat="1" ht="17.25" hidden="1">
      <c r="A133" s="216"/>
      <c r="B133" s="218"/>
      <c r="C133" s="218"/>
      <c r="D133" s="220">
        <v>2012</v>
      </c>
      <c r="E133" s="218">
        <v>63</v>
      </c>
      <c r="F133" s="220">
        <v>2012</v>
      </c>
      <c r="G133" s="218"/>
      <c r="H133" s="218"/>
      <c r="I133" s="218"/>
      <c r="J133" s="218"/>
      <c r="K133" s="218"/>
      <c r="L133" s="218">
        <v>2012</v>
      </c>
      <c r="M133" s="218">
        <v>64</v>
      </c>
      <c r="N133" s="220">
        <v>7.731</v>
      </c>
      <c r="O133" s="218"/>
      <c r="P133" s="218"/>
      <c r="Q133" s="229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172"/>
      <c r="AG133" s="172"/>
    </row>
    <row r="134" spans="1:33" s="170" customFormat="1" ht="17.25" hidden="1">
      <c r="A134" s="216"/>
      <c r="B134" s="218"/>
      <c r="C134" s="218"/>
      <c r="D134" s="220">
        <v>2013</v>
      </c>
      <c r="E134" s="218">
        <v>64</v>
      </c>
      <c r="F134" s="220">
        <v>2013</v>
      </c>
      <c r="G134" s="218"/>
      <c r="H134" s="218"/>
      <c r="I134" s="218"/>
      <c r="J134" s="218"/>
      <c r="K134" s="218"/>
      <c r="L134" s="218">
        <v>2013</v>
      </c>
      <c r="M134" s="218">
        <v>65</v>
      </c>
      <c r="N134" s="220">
        <v>7.591</v>
      </c>
      <c r="O134" s="218"/>
      <c r="P134" s="218"/>
      <c r="Q134" s="229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172"/>
      <c r="AG134" s="172"/>
    </row>
    <row r="135" spans="1:33" s="170" customFormat="1" ht="17.25" hidden="1">
      <c r="A135" s="216"/>
      <c r="B135" s="218"/>
      <c r="C135" s="218"/>
      <c r="D135" s="220">
        <v>2014</v>
      </c>
      <c r="E135" s="218">
        <v>65</v>
      </c>
      <c r="F135" s="220">
        <v>2014</v>
      </c>
      <c r="G135" s="218"/>
      <c r="H135" s="218"/>
      <c r="I135" s="218"/>
      <c r="J135" s="218"/>
      <c r="K135" s="218"/>
      <c r="L135" s="218">
        <v>2014</v>
      </c>
      <c r="M135" s="218">
        <v>66</v>
      </c>
      <c r="N135" s="220">
        <v>7.431</v>
      </c>
      <c r="O135" s="218"/>
      <c r="P135" s="218"/>
      <c r="Q135" s="229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172"/>
      <c r="AG135" s="172"/>
    </row>
    <row r="136" spans="1:33" s="170" customFormat="1" ht="17.25" hidden="1">
      <c r="A136" s="216"/>
      <c r="B136" s="218"/>
      <c r="C136" s="218"/>
      <c r="D136" s="220">
        <v>2015</v>
      </c>
      <c r="E136" s="218">
        <v>66</v>
      </c>
      <c r="F136" s="220">
        <v>2015</v>
      </c>
      <c r="G136" s="218"/>
      <c r="H136" s="218"/>
      <c r="I136" s="218"/>
      <c r="J136" s="218"/>
      <c r="K136" s="218"/>
      <c r="L136" s="218">
        <v>2015</v>
      </c>
      <c r="M136" s="218">
        <v>67</v>
      </c>
      <c r="N136" s="220">
        <v>7.262</v>
      </c>
      <c r="O136" s="218"/>
      <c r="P136" s="218"/>
      <c r="Q136" s="229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172"/>
      <c r="AG136" s="172"/>
    </row>
    <row r="137" spans="1:33" s="170" customFormat="1" ht="17.25" hidden="1">
      <c r="A137" s="216"/>
      <c r="B137" s="218"/>
      <c r="C137" s="218"/>
      <c r="D137" s="220">
        <v>2016</v>
      </c>
      <c r="E137" s="218">
        <v>67</v>
      </c>
      <c r="F137" s="220">
        <v>2016</v>
      </c>
      <c r="G137" s="218"/>
      <c r="H137" s="218"/>
      <c r="I137" s="218"/>
      <c r="J137" s="218"/>
      <c r="K137" s="218"/>
      <c r="L137" s="218">
        <v>2016</v>
      </c>
      <c r="M137" s="218">
        <v>68</v>
      </c>
      <c r="N137" s="220">
        <v>7.083</v>
      </c>
      <c r="O137" s="218"/>
      <c r="P137" s="218"/>
      <c r="Q137" s="229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172"/>
      <c r="AG137" s="172"/>
    </row>
    <row r="138" spans="1:33" s="170" customFormat="1" ht="17.25" hidden="1">
      <c r="A138" s="216"/>
      <c r="B138" s="218"/>
      <c r="C138" s="218"/>
      <c r="D138" s="220">
        <v>2017</v>
      </c>
      <c r="E138" s="218">
        <v>68</v>
      </c>
      <c r="F138" s="220">
        <v>2017</v>
      </c>
      <c r="G138" s="218"/>
      <c r="H138" s="218"/>
      <c r="I138" s="218"/>
      <c r="J138" s="218"/>
      <c r="K138" s="218"/>
      <c r="L138" s="218">
        <v>2017</v>
      </c>
      <c r="M138" s="218">
        <v>69</v>
      </c>
      <c r="N138" s="220">
        <v>6.897</v>
      </c>
      <c r="O138" s="218"/>
      <c r="P138" s="218"/>
      <c r="Q138" s="229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172"/>
      <c r="AG138" s="172"/>
    </row>
    <row r="139" spans="1:33" s="170" customFormat="1" ht="17.25" hidden="1">
      <c r="A139" s="216"/>
      <c r="B139" s="218"/>
      <c r="C139" s="218"/>
      <c r="D139" s="220">
        <v>2018</v>
      </c>
      <c r="E139" s="218">
        <v>69</v>
      </c>
      <c r="F139" s="220">
        <v>2018</v>
      </c>
      <c r="G139" s="218"/>
      <c r="H139" s="218"/>
      <c r="I139" s="218"/>
      <c r="J139" s="218"/>
      <c r="K139" s="218"/>
      <c r="L139" s="218">
        <v>2018</v>
      </c>
      <c r="M139" s="218">
        <v>70</v>
      </c>
      <c r="N139" s="220">
        <v>6.703</v>
      </c>
      <c r="O139" s="218"/>
      <c r="P139" s="218"/>
      <c r="Q139" s="229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172"/>
      <c r="AG139" s="172"/>
    </row>
    <row r="140" spans="1:33" s="170" customFormat="1" ht="17.25" hidden="1">
      <c r="A140" s="216"/>
      <c r="B140" s="218"/>
      <c r="C140" s="218"/>
      <c r="D140" s="220">
        <v>2019</v>
      </c>
      <c r="E140" s="218">
        <v>70</v>
      </c>
      <c r="F140" s="220">
        <v>2019</v>
      </c>
      <c r="G140" s="218"/>
      <c r="H140" s="218"/>
      <c r="I140" s="218"/>
      <c r="J140" s="218"/>
      <c r="K140" s="218"/>
      <c r="L140" s="218">
        <v>2019</v>
      </c>
      <c r="M140" s="218">
        <v>71</v>
      </c>
      <c r="N140" s="220">
        <v>6.502</v>
      </c>
      <c r="O140" s="218"/>
      <c r="P140" s="218"/>
      <c r="Q140" s="229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172"/>
      <c r="AG140" s="172"/>
    </row>
    <row r="141" spans="1:33" s="170" customFormat="1" ht="17.25" hidden="1">
      <c r="A141" s="216"/>
      <c r="B141" s="218"/>
      <c r="C141" s="218"/>
      <c r="D141" s="220">
        <v>2020</v>
      </c>
      <c r="E141" s="218">
        <v>71</v>
      </c>
      <c r="F141" s="220">
        <v>2020</v>
      </c>
      <c r="G141" s="218"/>
      <c r="H141" s="218"/>
      <c r="I141" s="218"/>
      <c r="J141" s="218"/>
      <c r="K141" s="218"/>
      <c r="L141" s="218">
        <v>2020</v>
      </c>
      <c r="M141" s="218">
        <v>72</v>
      </c>
      <c r="N141" s="220">
        <v>9.296</v>
      </c>
      <c r="O141" s="218"/>
      <c r="P141" s="218"/>
      <c r="Q141" s="229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172"/>
      <c r="AG141" s="172"/>
    </row>
    <row r="142" spans="1:33" s="170" customFormat="1" ht="17.25" hidden="1">
      <c r="A142" s="216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>
        <v>73</v>
      </c>
      <c r="N142" s="220">
        <v>6.085</v>
      </c>
      <c r="O142" s="218"/>
      <c r="P142" s="218"/>
      <c r="Q142" s="229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172"/>
      <c r="AG142" s="172"/>
    </row>
    <row r="143" spans="1:33" s="170" customFormat="1" ht="17.25" hidden="1">
      <c r="A143" s="216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>
        <v>74</v>
      </c>
      <c r="N143" s="220">
        <v>5.872</v>
      </c>
      <c r="O143" s="218"/>
      <c r="P143" s="218"/>
      <c r="Q143" s="229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172"/>
      <c r="AG143" s="172"/>
    </row>
    <row r="144" spans="1:33" s="170" customFormat="1" ht="17.25" hidden="1">
      <c r="A144" s="216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>
        <v>75</v>
      </c>
      <c r="N144" s="220">
        <v>5.657</v>
      </c>
      <c r="O144" s="218"/>
      <c r="P144" s="218"/>
      <c r="Q144" s="229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172"/>
      <c r="AG144" s="172"/>
    </row>
    <row r="145" spans="1:33" s="170" customFormat="1" ht="15" hidden="1">
      <c r="A145" s="216"/>
      <c r="B145" s="218"/>
      <c r="C145" s="218"/>
      <c r="D145" s="454" t="s">
        <v>652</v>
      </c>
      <c r="E145" s="454"/>
      <c r="F145" s="454"/>
      <c r="G145" s="454"/>
      <c r="H145" s="454"/>
      <c r="I145" s="454"/>
      <c r="J145" s="452" t="s">
        <v>653</v>
      </c>
      <c r="K145" s="452"/>
      <c r="L145" s="452"/>
      <c r="M145" s="218">
        <v>76</v>
      </c>
      <c r="N145" s="220">
        <v>5.443</v>
      </c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172"/>
      <c r="AG145" s="172"/>
    </row>
    <row r="146" spans="1:33" s="170" customFormat="1" ht="14.25" hidden="1">
      <c r="A146" s="216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>
        <v>77</v>
      </c>
      <c r="N146" s="220">
        <v>5.229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172"/>
      <c r="AG146" s="172"/>
    </row>
    <row r="147" spans="1:33" s="170" customFormat="1" ht="14.25" hidden="1">
      <c r="A147" s="216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>
        <v>78</v>
      </c>
      <c r="N147" s="220">
        <v>5.018</v>
      </c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172"/>
      <c r="AG147" s="172"/>
    </row>
    <row r="148" spans="1:33" s="170" customFormat="1" ht="14.25" hidden="1">
      <c r="A148" s="216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>
        <v>79</v>
      </c>
      <c r="N148" s="220">
        <v>4.812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172"/>
      <c r="AG148" s="172"/>
    </row>
    <row r="149" spans="1:33" s="170" customFormat="1" ht="14.25" hidden="1">
      <c r="A149" s="216"/>
      <c r="B149" s="218"/>
      <c r="C149" s="218"/>
      <c r="D149" s="218"/>
      <c r="E149" s="218"/>
      <c r="F149" s="218"/>
      <c r="G149" s="455" t="str">
        <f>CONCATENATE(D145,my!G3)</f>
        <v>                            Speicimen Signature of K.L.RAVINDRANADH</v>
      </c>
      <c r="H149" s="455"/>
      <c r="I149" s="455"/>
      <c r="J149" s="455"/>
      <c r="K149" s="455"/>
      <c r="L149" s="455"/>
      <c r="M149" s="218">
        <v>80</v>
      </c>
      <c r="N149" s="220">
        <v>4.611</v>
      </c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172"/>
      <c r="AG149" s="172"/>
    </row>
    <row r="150" spans="1:33" s="170" customFormat="1" ht="14.25" hidden="1">
      <c r="A150" s="216"/>
      <c r="B150" s="218"/>
      <c r="C150" s="218"/>
      <c r="D150" s="218"/>
      <c r="E150" s="218"/>
      <c r="F150" s="218"/>
      <c r="G150" s="218"/>
      <c r="H150" s="452" t="str">
        <f>CONCATENATE("       ",J145," ",my!F4)</f>
        <v>       Son/Wife/Daughter of K.VENKATRAO</v>
      </c>
      <c r="I150" s="452"/>
      <c r="J150" s="452"/>
      <c r="K150" s="452"/>
      <c r="L150" s="452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172"/>
      <c r="AG150" s="172"/>
    </row>
    <row r="151" spans="1:33" s="170" customFormat="1" ht="15" hidden="1">
      <c r="A151" s="216"/>
      <c r="B151" s="218"/>
      <c r="C151" s="218"/>
      <c r="D151" s="218"/>
      <c r="E151" s="218"/>
      <c r="F151" s="218"/>
      <c r="G151" s="218"/>
      <c r="H151" s="454" t="s">
        <v>656</v>
      </c>
      <c r="I151" s="454"/>
      <c r="J151" s="454"/>
      <c r="K151" s="454"/>
      <c r="L151" s="454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172"/>
      <c r="AG151" s="172"/>
    </row>
    <row r="152" spans="1:33" s="170" customFormat="1" ht="14.25" hidden="1">
      <c r="A152" s="216"/>
      <c r="B152" s="218"/>
      <c r="C152" s="218"/>
      <c r="D152" s="218"/>
      <c r="E152" s="218"/>
      <c r="F152" s="218"/>
      <c r="G152" s="218"/>
      <c r="H152" s="452" t="str">
        <f>CONCATENATE(H151,my!E32)</f>
        <v>                Specimen Signature of Sri/Smt/KumSmt.prameela</v>
      </c>
      <c r="I152" s="452"/>
      <c r="J152" s="452"/>
      <c r="K152" s="452"/>
      <c r="L152" s="452"/>
      <c r="M152" s="452"/>
      <c r="N152" s="452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172"/>
      <c r="AG152" s="172"/>
    </row>
    <row r="153" spans="1:33" s="170" customFormat="1" ht="14.25" hidden="1">
      <c r="A153" s="216"/>
      <c r="B153" s="218"/>
      <c r="C153" s="218"/>
      <c r="D153" s="222" t="s">
        <v>658</v>
      </c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172"/>
      <c r="AG153" s="172"/>
    </row>
    <row r="154" spans="1:33" s="170" customFormat="1" ht="14.25" hidden="1">
      <c r="A154" s="216"/>
      <c r="B154" s="218"/>
      <c r="C154" s="452" t="str">
        <f>CONCATENATE(my!G3,D153,my!D5)</f>
        <v>K.L.RAVINDRANADH,SCHOOL ASSISTANT</v>
      </c>
      <c r="D154" s="452"/>
      <c r="E154" s="452"/>
      <c r="F154" s="452"/>
      <c r="G154" s="452"/>
      <c r="H154" s="452" t="s">
        <v>660</v>
      </c>
      <c r="I154" s="452"/>
      <c r="J154" s="452"/>
      <c r="K154" s="452"/>
      <c r="L154" s="452"/>
      <c r="M154" s="452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172"/>
      <c r="AG154" s="172"/>
    </row>
    <row r="155" spans="1:33" s="170" customFormat="1" ht="14.25" hidden="1">
      <c r="A155" s="216"/>
      <c r="B155" s="218"/>
      <c r="C155" s="218"/>
      <c r="D155" s="453" t="str">
        <f>CONCATENATE(P72,D153,O72)</f>
        <v>30. Years,FALSE</v>
      </c>
      <c r="E155" s="453"/>
      <c r="F155" s="453"/>
      <c r="G155" s="453"/>
      <c r="H155" s="452" t="str">
        <f>CONCATENATE("                ",H154," ",my!G3)</f>
        <v>                Wife/Husband/Son/Daughter/Guardian of K.L.RAVINDRANADH</v>
      </c>
      <c r="I155" s="452"/>
      <c r="J155" s="452"/>
      <c r="K155" s="452"/>
      <c r="L155" s="452"/>
      <c r="M155" s="452"/>
      <c r="N155" s="452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172"/>
      <c r="AG155" s="172"/>
    </row>
    <row r="156" spans="1:33" s="170" customFormat="1" ht="14.25" hidden="1">
      <c r="A156" s="216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172"/>
      <c r="AG156" s="172"/>
    </row>
    <row r="157" spans="1:33" s="170" customFormat="1" ht="14.25" hidden="1">
      <c r="A157" s="216"/>
      <c r="B157" s="218"/>
      <c r="C157" s="218"/>
      <c r="D157" s="218"/>
      <c r="E157" s="218"/>
      <c r="F157" s="218"/>
      <c r="G157" s="218"/>
      <c r="H157" s="452" t="s">
        <v>663</v>
      </c>
      <c r="I157" s="452"/>
      <c r="J157" s="452"/>
      <c r="K157" s="452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172"/>
      <c r="AG157" s="172"/>
    </row>
    <row r="158" spans="1:33" s="170" customFormat="1" ht="14.25" hidden="1">
      <c r="A158" s="216"/>
      <c r="B158" s="218"/>
      <c r="C158" s="218"/>
      <c r="D158" s="218"/>
      <c r="E158" s="218"/>
      <c r="F158" s="218"/>
      <c r="G158" s="218"/>
      <c r="H158" s="452" t="str">
        <f>CONCATENATE(H157," ",my!G3," ",my!D5)</f>
        <v>Service Pensioner : Sri/Smt/Kum K.L.RAVINDRANADH SCHOOL ASSISTANT</v>
      </c>
      <c r="I158" s="452"/>
      <c r="J158" s="452"/>
      <c r="K158" s="452"/>
      <c r="L158" s="452"/>
      <c r="M158" s="452"/>
      <c r="N158" s="452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172"/>
      <c r="AG158" s="172"/>
    </row>
    <row r="159" spans="1:33" s="170" customFormat="1" ht="14.25" hidden="1">
      <c r="A159" s="216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172"/>
      <c r="AG159" s="172"/>
    </row>
    <row r="160" spans="1:33" s="170" customFormat="1" ht="14.25" hidden="1">
      <c r="A160" s="216"/>
      <c r="B160" s="218"/>
      <c r="C160" s="218"/>
      <c r="D160" s="218"/>
      <c r="E160" s="218"/>
      <c r="F160" s="218"/>
      <c r="G160" s="218"/>
      <c r="H160" s="218" t="s">
        <v>665</v>
      </c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172"/>
      <c r="AG160" s="172"/>
    </row>
    <row r="161" spans="1:33" s="170" customFormat="1" ht="14.25" hidden="1">
      <c r="A161" s="216"/>
      <c r="B161" s="218"/>
      <c r="C161" s="218"/>
      <c r="D161" s="218"/>
      <c r="E161" s="218"/>
      <c r="F161" s="218"/>
      <c r="G161" s="218"/>
      <c r="H161" s="452" t="str">
        <f>CONCATENATE("                    ",H160," ",my!E32)</f>
        <v>                    Sri/Smt/Kum Smt.prameela</v>
      </c>
      <c r="I161" s="452"/>
      <c r="J161" s="452"/>
      <c r="K161" s="452"/>
      <c r="L161" s="452"/>
      <c r="M161" s="452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172"/>
      <c r="AG161" s="172"/>
    </row>
    <row r="162" spans="1:33" s="170" customFormat="1" ht="14.25" hidden="1">
      <c r="A162" s="216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172"/>
      <c r="AG162" s="172"/>
    </row>
    <row r="163" spans="1:33" s="170" customFormat="1" ht="14.25" hidden="1">
      <c r="A163" s="216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172"/>
      <c r="AG163" s="172"/>
    </row>
    <row r="164" spans="1:33" s="170" customFormat="1" ht="14.25" hidden="1">
      <c r="A164" s="216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172"/>
      <c r="AG164" s="172"/>
    </row>
    <row r="165" spans="1:33" s="170" customFormat="1" ht="14.25" hidden="1">
      <c r="A165" s="216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172"/>
      <c r="AG165" s="172"/>
    </row>
    <row r="166" spans="1:33" s="170" customFormat="1" ht="14.25" hidden="1">
      <c r="A166" s="216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172"/>
      <c r="AG166" s="172"/>
    </row>
    <row r="167" spans="1:33" s="170" customFormat="1" ht="14.25" hidden="1">
      <c r="A167" s="216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172"/>
      <c r="AG167" s="172"/>
    </row>
    <row r="168" spans="1:33" s="170" customFormat="1" ht="14.25" hidden="1">
      <c r="A168" s="216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172"/>
      <c r="AG168" s="172"/>
    </row>
    <row r="169" spans="1:33" s="170" customFormat="1" ht="14.25" hidden="1">
      <c r="A169" s="216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172"/>
      <c r="AG169" s="172"/>
    </row>
    <row r="170" spans="1:33" s="170" customFormat="1" ht="14.25" hidden="1">
      <c r="A170" s="216"/>
      <c r="B170" s="218"/>
      <c r="C170" s="218"/>
      <c r="D170" s="218"/>
      <c r="E170" s="218"/>
      <c r="F170" s="218"/>
      <c r="G170" s="218"/>
      <c r="H170" s="218"/>
      <c r="I170" s="230">
        <f ca="1">TODAY()</f>
        <v>41384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172"/>
      <c r="AG170" s="172"/>
    </row>
    <row r="171" spans="1:33" s="170" customFormat="1" ht="14.25" hidden="1">
      <c r="A171" s="216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172"/>
      <c r="AG171" s="172"/>
    </row>
    <row r="172" spans="1:33" s="170" customFormat="1" ht="14.25" hidden="1">
      <c r="A172" s="216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172"/>
      <c r="AG172" s="172"/>
    </row>
    <row r="173" spans="1:33" s="170" customFormat="1" ht="14.25" hidden="1">
      <c r="A173" s="216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172"/>
      <c r="AG173" s="172"/>
    </row>
    <row r="174" spans="1:33" s="170" customFormat="1" ht="14.25" hidden="1">
      <c r="A174" s="216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172"/>
      <c r="AG174" s="172"/>
    </row>
    <row r="175" spans="1:33" s="170" customFormat="1" ht="14.25" hidden="1">
      <c r="A175" s="216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172"/>
      <c r="AG175" s="172"/>
    </row>
    <row r="176" spans="1:33" s="170" customFormat="1" ht="14.25" hidden="1">
      <c r="A176" s="216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172"/>
      <c r="AG176" s="172"/>
    </row>
    <row r="177" spans="1:33" s="170" customFormat="1" ht="14.25" hidden="1">
      <c r="A177" s="216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172"/>
      <c r="AG177" s="172"/>
    </row>
    <row r="178" spans="1:33" s="170" customFormat="1" ht="14.25" hidden="1">
      <c r="A178" s="216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172"/>
      <c r="AG178" s="172"/>
    </row>
    <row r="179" spans="1:33" s="170" customFormat="1" ht="14.25" hidden="1">
      <c r="A179" s="216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172"/>
      <c r="AG179" s="172"/>
    </row>
    <row r="180" spans="1:33" s="170" customFormat="1" ht="14.25" hidden="1">
      <c r="A180" s="216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172"/>
      <c r="AG180" s="172"/>
    </row>
    <row r="181" spans="1:33" s="170" customFormat="1" ht="14.25" hidden="1">
      <c r="A181" s="216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172"/>
      <c r="AG181" s="172"/>
    </row>
    <row r="182" spans="1:33" s="170" customFormat="1" ht="14.25" hidden="1">
      <c r="A182" s="216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172"/>
      <c r="AG182" s="172"/>
    </row>
    <row r="183" spans="1:33" s="170" customFormat="1" ht="14.25" hidden="1">
      <c r="A183" s="216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172"/>
      <c r="AG183" s="172"/>
    </row>
    <row r="184" spans="1:33" s="170" customFormat="1" ht="14.25" hidden="1">
      <c r="A184" s="216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172"/>
      <c r="AG184" s="172"/>
    </row>
    <row r="185" spans="1:33" s="170" customFormat="1" ht="14.25" hidden="1">
      <c r="A185" s="216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172"/>
      <c r="AG185" s="172"/>
    </row>
    <row r="186" spans="1:33" s="170" customFormat="1" ht="14.25" hidden="1">
      <c r="A186" s="216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172"/>
      <c r="AG186" s="172"/>
    </row>
    <row r="187" spans="1:33" s="170" customFormat="1" ht="14.25" hidden="1">
      <c r="A187" s="216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172"/>
      <c r="AG187" s="172"/>
    </row>
    <row r="188" spans="1:33" s="170" customFormat="1" ht="14.25" hidden="1">
      <c r="A188" s="216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172"/>
      <c r="AG188" s="172"/>
    </row>
    <row r="189" spans="1:33" s="170" customFormat="1" ht="14.25" hidden="1">
      <c r="A189" s="216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172"/>
      <c r="AG189" s="172"/>
    </row>
    <row r="190" spans="1:33" s="170" customFormat="1" ht="14.25" hidden="1">
      <c r="A190" s="216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172"/>
      <c r="AG190" s="172"/>
    </row>
    <row r="191" spans="1:33" s="170" customFormat="1" ht="14.25" hidden="1">
      <c r="A191" s="216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172"/>
      <c r="AG191" s="172"/>
    </row>
    <row r="192" spans="1:33" s="170" customFormat="1" ht="14.25" hidden="1">
      <c r="A192" s="216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172"/>
      <c r="AG192" s="172"/>
    </row>
    <row r="193" spans="1:33" s="170" customFormat="1" ht="14.25" hidden="1">
      <c r="A193" s="216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172"/>
      <c r="AG193" s="172"/>
    </row>
    <row r="194" spans="1:33" s="170" customFormat="1" ht="14.25" hidden="1">
      <c r="A194" s="216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172"/>
      <c r="AG194" s="172"/>
    </row>
    <row r="195" spans="1:33" s="170" customFormat="1" ht="14.25" hidden="1">
      <c r="A195" s="216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172"/>
      <c r="AG195" s="172"/>
    </row>
    <row r="196" spans="1:33" s="170" customFormat="1" ht="14.25" hidden="1">
      <c r="A196" s="216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172"/>
      <c r="AG196" s="172"/>
    </row>
    <row r="197" spans="1:33" s="170" customFormat="1" ht="14.25" hidden="1">
      <c r="A197" s="216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172"/>
      <c r="AG197" s="172"/>
    </row>
    <row r="198" spans="1:33" s="170" customFormat="1" ht="14.25" hidden="1">
      <c r="A198" s="216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172"/>
      <c r="AG198" s="172"/>
    </row>
    <row r="199" spans="1:33" s="170" customFormat="1" ht="14.25" hidden="1">
      <c r="A199" s="216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172"/>
      <c r="AG199" s="172"/>
    </row>
    <row r="200" spans="1:33" s="170" customFormat="1" ht="14.25" hidden="1">
      <c r="A200" s="216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172"/>
      <c r="AG200" s="172"/>
    </row>
    <row r="201" spans="1:33" s="170" customFormat="1" ht="14.25" hidden="1">
      <c r="A201" s="216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172"/>
      <c r="AG201" s="172"/>
    </row>
    <row r="202" spans="1:33" s="170" customFormat="1" ht="14.25" hidden="1">
      <c r="A202" s="216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172"/>
      <c r="AG202" s="172"/>
    </row>
    <row r="203" spans="1:33" s="170" customFormat="1" ht="14.25" hidden="1">
      <c r="A203" s="216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172"/>
      <c r="AG203" s="172"/>
    </row>
    <row r="204" spans="1:33" s="170" customFormat="1" ht="14.25" hidden="1">
      <c r="A204" s="216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172"/>
      <c r="AG204" s="172"/>
    </row>
    <row r="205" spans="1:33" s="170" customFormat="1" ht="14.25" hidden="1">
      <c r="A205" s="216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172"/>
      <c r="AG205" s="172"/>
    </row>
    <row r="206" spans="1:33" s="170" customFormat="1" ht="14.25" hidden="1">
      <c r="A206" s="216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172"/>
      <c r="AG206" s="172"/>
    </row>
    <row r="207" spans="1:33" s="170" customFormat="1" ht="14.25" hidden="1">
      <c r="A207" s="216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172"/>
      <c r="AG207" s="172"/>
    </row>
    <row r="208" spans="1:33" s="170" customFormat="1" ht="14.25" hidden="1">
      <c r="A208" s="216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172"/>
      <c r="AG208" s="172"/>
    </row>
    <row r="209" spans="1:33" s="170" customFormat="1" ht="14.25" hidden="1">
      <c r="A209" s="216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10" t="s">
        <v>232</v>
      </c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172"/>
      <c r="AG209" s="172"/>
    </row>
    <row r="210" spans="1:33" s="170" customFormat="1" ht="14.25" hidden="1">
      <c r="A210" s="216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172"/>
      <c r="AG210" s="172"/>
    </row>
    <row r="211" spans="1:33" s="170" customFormat="1" ht="14.25" hidden="1">
      <c r="A211" s="216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172"/>
      <c r="AG211" s="172"/>
    </row>
    <row r="212" spans="1:33" s="170" customFormat="1" ht="14.25" hidden="1">
      <c r="A212" s="216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10" t="str">
        <f>CONCATENATE(Pension!F598," ",",","Designation",","," ",my!D5,","," ",my!D6,","," ",my!G6,"."," ","Regarding")</f>
        <v>K.L.RAVINDRANADH ,Designation, SCHOOL ASSISTANT, ZPHIGH SCHOOL, JAGGAPURAM. Regarding</v>
      </c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172"/>
      <c r="AG212" s="172"/>
    </row>
    <row r="213" spans="1:33" s="170" customFormat="1" ht="14.25" hidden="1">
      <c r="A213" s="216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172"/>
      <c r="AG213" s="172"/>
    </row>
    <row r="214" spans="1:33" s="170" customFormat="1" ht="14.25" hidden="1">
      <c r="A214" s="216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172"/>
      <c r="AG214" s="172"/>
    </row>
    <row r="215" spans="1:33" s="170" customFormat="1" ht="14.25" hidden="1">
      <c r="A215" s="216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172"/>
      <c r="AG215" s="172"/>
    </row>
    <row r="216" spans="1:31" s="170" customFormat="1" ht="14.25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7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</row>
    <row r="217" spans="1:31" s="170" customFormat="1" ht="14.25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7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</row>
    <row r="218" spans="1:31" s="170" customFormat="1" ht="14.25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</row>
    <row r="219" spans="1:31" s="170" customFormat="1" ht="14.25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7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</row>
    <row r="220" spans="1:31" s="170" customFormat="1" ht="14.25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7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</row>
    <row r="221" spans="1:31" s="170" customFormat="1" ht="14.25" hidden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</row>
    <row r="222" spans="1:31" s="170" customFormat="1" ht="14.25" hidden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7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</row>
    <row r="223" spans="1:31" s="170" customFormat="1" ht="14.25" hidden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7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</row>
    <row r="224" spans="1:31" s="170" customFormat="1" ht="14.25" hidden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</row>
    <row r="225" spans="1:31" s="170" customFormat="1" ht="14.25" hidden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7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</row>
    <row r="226" spans="1:31" s="170" customFormat="1" ht="14.25" hidden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7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</row>
    <row r="227" spans="1:41" s="170" customFormat="1" ht="14.25" hidden="1">
      <c r="A227" s="216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s="170" customFormat="1" ht="14.25" hidden="1">
      <c r="A228" s="216"/>
      <c r="B228" s="218"/>
      <c r="C228" s="218"/>
      <c r="D228" s="244">
        <f>my!AA20</f>
        <v>29</v>
      </c>
      <c r="E228" s="244">
        <f>my!AB20</f>
        <v>11</v>
      </c>
      <c r="F228" s="244">
        <f>my!AC20</f>
        <v>2010</v>
      </c>
      <c r="G228" s="218"/>
      <c r="H228" s="218">
        <f>D228</f>
        <v>29</v>
      </c>
      <c r="I228" s="218">
        <f>E228</f>
        <v>11</v>
      </c>
      <c r="J228" s="218">
        <f>F228</f>
        <v>2010</v>
      </c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s="170" customFormat="1" ht="14.25" hidden="1">
      <c r="A229" s="216"/>
      <c r="B229" s="218"/>
      <c r="C229" s="218"/>
      <c r="D229" s="244">
        <f>my!AA22</f>
        <v>10</v>
      </c>
      <c r="E229" s="244">
        <f>my!AB22</f>
        <v>10</v>
      </c>
      <c r="F229" s="244">
        <f>my!AC22</f>
        <v>1980</v>
      </c>
      <c r="G229" s="218"/>
      <c r="H229" s="218"/>
      <c r="I229" s="218"/>
      <c r="J229" s="218">
        <f>my!C86</f>
        <v>1982</v>
      </c>
      <c r="K229" s="218"/>
      <c r="L229" s="218"/>
      <c r="M229" s="218"/>
      <c r="N229" s="218"/>
      <c r="O229" s="218"/>
      <c r="P229" s="218">
        <v>1</v>
      </c>
      <c r="Q229" s="218">
        <v>0</v>
      </c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s="170" customFormat="1" ht="14.25" hidden="1">
      <c r="A230" s="216"/>
      <c r="B230" s="218"/>
      <c r="C230" s="218"/>
      <c r="D230" s="244">
        <f>IF(AND(D228&gt;=D229),D228-D229,IF(AND(D228&lt;D229),D228+30-D229))</f>
        <v>19</v>
      </c>
      <c r="E230" s="244">
        <f>IF(AND(D228&lt;D229,E228=E229),11,IF(AND(D228&lt;D229,E228&lt;E229),E228+11-E229,IF(AND(E228&gt;=E229,D228&lt;D229),E228-1-E229,IF(AND(E228&gt;=E229),E228-E229,IF(AND(E228&lt;E229),E228+12-E229)))))</f>
        <v>1</v>
      </c>
      <c r="F230" s="244">
        <f>IF(AND(D228&lt;D229,E228=E229),F228-1-F229,IF(AND(E228&gt;=E229),F228-F229,IF(AND(E228&lt;E229),F228-1-F229)))</f>
        <v>30</v>
      </c>
      <c r="G230" s="218"/>
      <c r="H230" s="218"/>
      <c r="I230" s="218"/>
      <c r="J230" s="222">
        <f>J228-J229</f>
        <v>28</v>
      </c>
      <c r="K230" s="222" t="str">
        <f>CONCATENATE(J230," ","Years")</f>
        <v>28 Years</v>
      </c>
      <c r="L230" s="218"/>
      <c r="M230" s="218"/>
      <c r="N230" s="218"/>
      <c r="O230" s="218"/>
      <c r="P230" s="218">
        <v>2</v>
      </c>
      <c r="Q230" s="218">
        <v>0</v>
      </c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s="170" customFormat="1" ht="14.25" hidden="1">
      <c r="A231" s="216"/>
      <c r="B231" s="218"/>
      <c r="C231" s="218"/>
      <c r="D231" s="244">
        <f>IF(D230=30,0,D230)</f>
        <v>19</v>
      </c>
      <c r="E231" s="244">
        <f>IF(D230=30,E230+1,E230)</f>
        <v>1</v>
      </c>
      <c r="F231" s="244">
        <f>F230</f>
        <v>30</v>
      </c>
      <c r="G231" s="218"/>
      <c r="H231" s="218"/>
      <c r="I231" s="218"/>
      <c r="J231" s="218"/>
      <c r="K231" s="218"/>
      <c r="L231" s="218"/>
      <c r="M231" s="218"/>
      <c r="N231" s="218"/>
      <c r="O231" s="218"/>
      <c r="P231" s="218">
        <v>3</v>
      </c>
      <c r="Q231" s="218">
        <v>1</v>
      </c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s="170" customFormat="1" ht="14.25" hidden="1">
      <c r="A232" s="216"/>
      <c r="B232" s="222"/>
      <c r="C232" s="222"/>
      <c r="D232" s="245">
        <f>D231</f>
        <v>19</v>
      </c>
      <c r="E232" s="245">
        <f>IF(E231=12,0,E230)</f>
        <v>1</v>
      </c>
      <c r="F232" s="245">
        <f>IF(E231=12,F231+1,F230)</f>
        <v>30</v>
      </c>
      <c r="G232" s="222"/>
      <c r="H232" s="222">
        <f>LOOKUP(E232,{0,1,2,3,4,5,6,7,8,9,10,11},{0,0,0,1,1,1,1,1,1,2,2,2,0})</f>
        <v>0</v>
      </c>
      <c r="I232" s="222"/>
      <c r="J232" s="231">
        <f ca="1">TODAY()</f>
        <v>41384</v>
      </c>
      <c r="K232" s="222"/>
      <c r="L232" s="232">
        <f ca="1">NOW()</f>
        <v>41384.72730925926</v>
      </c>
      <c r="M232" s="222"/>
      <c r="N232" s="222"/>
      <c r="O232" s="222"/>
      <c r="P232" s="222">
        <v>4</v>
      </c>
      <c r="Q232" s="222">
        <v>1</v>
      </c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</row>
    <row r="233" spans="1:41" s="170" customFormat="1" ht="14.25" hidden="1">
      <c r="A233" s="216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>
        <v>5</v>
      </c>
      <c r="Q233" s="218">
        <v>1</v>
      </c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s="170" customFormat="1" ht="14.25" hidden="1">
      <c r="A234" s="216"/>
      <c r="B234" s="218"/>
      <c r="C234" s="452" t="str">
        <f>CONCATENATE(F232,"Years -",E232,"Months- ",D232,"Days")</f>
        <v>30Years -1Months- 19Days</v>
      </c>
      <c r="D234" s="452"/>
      <c r="E234" s="452"/>
      <c r="F234" s="218"/>
      <c r="G234" s="218"/>
      <c r="H234" s="218"/>
      <c r="I234" s="218"/>
      <c r="J234" s="218" t="s">
        <v>681</v>
      </c>
      <c r="K234" s="218"/>
      <c r="L234" s="218"/>
      <c r="M234" s="218"/>
      <c r="N234" s="218"/>
      <c r="O234" s="218"/>
      <c r="P234" s="218">
        <v>6</v>
      </c>
      <c r="Q234" s="218">
        <v>1</v>
      </c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s="170" customFormat="1" ht="14.25" hidden="1">
      <c r="A235" s="216"/>
      <c r="B235" s="218"/>
      <c r="C235" s="218"/>
      <c r="D235" s="218"/>
      <c r="E235" s="218"/>
      <c r="F235" s="218"/>
      <c r="G235" s="218"/>
      <c r="H235" s="218"/>
      <c r="I235" s="218"/>
      <c r="J235" s="218" t="str">
        <f>CONCATENATE(J234,J232)</f>
        <v>Date :41384</v>
      </c>
      <c r="K235" s="218"/>
      <c r="L235" s="218"/>
      <c r="M235" s="218"/>
      <c r="N235" s="218"/>
      <c r="O235" s="218"/>
      <c r="P235" s="218">
        <v>7</v>
      </c>
      <c r="Q235" s="218">
        <v>1</v>
      </c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s="170" customFormat="1" ht="14.25" hidden="1">
      <c r="A236" s="216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>
        <v>8</v>
      </c>
      <c r="Q236" s="218">
        <v>1</v>
      </c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s="170" customFormat="1" ht="14.25" hidden="1">
      <c r="A237" s="216"/>
      <c r="B237" s="218"/>
      <c r="C237" s="218"/>
      <c r="D237" s="218">
        <v>0</v>
      </c>
      <c r="E237" s="218">
        <v>0</v>
      </c>
      <c r="F237" s="218">
        <v>33</v>
      </c>
      <c r="G237" s="218"/>
      <c r="H237" s="218"/>
      <c r="I237" s="218"/>
      <c r="J237" s="218"/>
      <c r="K237" s="218"/>
      <c r="L237" s="218"/>
      <c r="M237" s="218"/>
      <c r="N237" s="218"/>
      <c r="O237" s="218"/>
      <c r="P237" s="218">
        <v>9</v>
      </c>
      <c r="Q237" s="218">
        <v>2</v>
      </c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s="170" customFormat="1" ht="14.25" hidden="1">
      <c r="A238" s="216"/>
      <c r="B238" s="218"/>
      <c r="C238" s="218"/>
      <c r="D238" s="218">
        <f>D232</f>
        <v>19</v>
      </c>
      <c r="E238" s="218">
        <f>E232</f>
        <v>1</v>
      </c>
      <c r="F238" s="218">
        <f>F232</f>
        <v>30</v>
      </c>
      <c r="G238" s="218"/>
      <c r="H238" s="218"/>
      <c r="I238" s="218"/>
      <c r="J238" s="218"/>
      <c r="K238" s="218">
        <v>0</v>
      </c>
      <c r="L238" s="218">
        <v>0</v>
      </c>
      <c r="M238" s="218">
        <v>5</v>
      </c>
      <c r="N238" s="218"/>
      <c r="O238" s="218"/>
      <c r="P238" s="218">
        <v>10</v>
      </c>
      <c r="Q238" s="218">
        <v>2</v>
      </c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s="170" customFormat="1" ht="14.25" hidden="1">
      <c r="A239" s="216"/>
      <c r="B239" s="218"/>
      <c r="C239" s="218"/>
      <c r="D239" s="218">
        <f>LOOKUP(D238,{1,2,3,4,5,6,7,8,9,10,11,12,13,14,15,16,17,18,19,20,21,22,23,24,25,26,27,28,29,30,31},{29,28,27,26,25,24,23,22,21,20,19,18,17,16,15,14,13,12,11,10,9,8,7,6,5,4,3,2,1,0})</f>
        <v>11</v>
      </c>
      <c r="E239" s="233">
        <f>LOOKUP(E238,{0,1,2,3,4,5,6,7,8,9,10,11,12,0},{0,11,10,9,8,7,6,5,4,3,2,1,0,0})</f>
        <v>11</v>
      </c>
      <c r="F239" s="233">
        <f>IF(F238&gt;=33,F238,IF(E239&gt;=1,F237-F238-1,IF(E239=0,F237-F238,F237-F238+1)))</f>
        <v>2</v>
      </c>
      <c r="G239" s="233"/>
      <c r="H239" s="218"/>
      <c r="I239" s="218"/>
      <c r="J239" s="218"/>
      <c r="K239" s="218">
        <v>22</v>
      </c>
      <c r="L239" s="218">
        <v>10</v>
      </c>
      <c r="M239" s="218">
        <v>12</v>
      </c>
      <c r="N239" s="218"/>
      <c r="O239" s="218"/>
      <c r="P239" s="218">
        <v>11</v>
      </c>
      <c r="Q239" s="218">
        <v>2</v>
      </c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s="170" customFormat="1" ht="14.25" hidden="1">
      <c r="A240" s="216"/>
      <c r="B240" s="218"/>
      <c r="C240" s="218"/>
      <c r="D240" s="218">
        <f>D239</f>
        <v>11</v>
      </c>
      <c r="E240" s="222">
        <f>IF(E239=0,0,IF(D238+D239&gt;=30,E239-1,IF(D238&gt;=30,E239-1,E239)))</f>
        <v>10</v>
      </c>
      <c r="F240" s="222">
        <f>F239</f>
        <v>2</v>
      </c>
      <c r="G240" s="452" t="str">
        <f>CONCATENATE(F240,"Years -",E240,"months- ",D240,"Days")</f>
        <v>2Years -10months- 11Days</v>
      </c>
      <c r="H240" s="452"/>
      <c r="I240" s="452"/>
      <c r="J240" s="218" t="s">
        <v>680</v>
      </c>
      <c r="K240" s="218"/>
      <c r="L240" s="218"/>
      <c r="M240" s="218"/>
      <c r="N240" s="218"/>
      <c r="O240" s="218"/>
      <c r="P240" s="218">
        <v>0</v>
      </c>
      <c r="Q240" s="218">
        <v>0</v>
      </c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s="170" customFormat="1" ht="14.25" hidden="1">
      <c r="A241" s="216"/>
      <c r="B241" s="218"/>
      <c r="C241" s="218"/>
      <c r="D241" s="218"/>
      <c r="E241" s="218"/>
      <c r="F241" s="222">
        <f>IF(AND(F239&gt;=5,E239&gt;=0),F238,F239)</f>
        <v>2</v>
      </c>
      <c r="G241" s="453" t="str">
        <f>IF(AND(F239&gt;=5,E239&gt;=1),F239,G240)</f>
        <v>2Years -10months- 11Days</v>
      </c>
      <c r="H241" s="453"/>
      <c r="I241" s="453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s="170" customFormat="1" ht="14.25" hidden="1">
      <c r="A242" s="216"/>
      <c r="B242" s="218"/>
      <c r="C242" s="218"/>
      <c r="D242" s="218"/>
      <c r="E242" s="218"/>
      <c r="F242" s="453" t="str">
        <f>IF(F241&gt;=33,J242,IF(AND(F239&gt;=5,E239&gt;=0),J240,G240))</f>
        <v>2Years -10months- 11Days</v>
      </c>
      <c r="G242" s="453"/>
      <c r="H242" s="453"/>
      <c r="I242" s="218"/>
      <c r="J242" s="218" t="s">
        <v>679</v>
      </c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s="170" customFormat="1" ht="14.25" hidden="1">
      <c r="A243" s="216"/>
      <c r="B243" s="218"/>
      <c r="C243" s="218"/>
      <c r="D243" s="218"/>
      <c r="E243" s="218"/>
      <c r="F243" s="453" t="str">
        <f>IF(AND(F239&lt;=5,E239&lt;=1),J240,G240)</f>
        <v>2Years -10months- 11Days</v>
      </c>
      <c r="G243" s="453"/>
      <c r="H243" s="453"/>
      <c r="I243" s="218"/>
      <c r="J243" s="222"/>
      <c r="K243" s="222"/>
      <c r="L243" s="222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s="170" customFormat="1" ht="14.25" hidden="1">
      <c r="A244" s="216"/>
      <c r="B244" s="218"/>
      <c r="C244" s="218"/>
      <c r="D244" s="218"/>
      <c r="E244" s="218"/>
      <c r="F244" s="453">
        <f>IF(F241&gt;=33,F238,IF(AND(F239&lt;5,E239&lt;=12),33,F238+5))</f>
        <v>33</v>
      </c>
      <c r="G244" s="453"/>
      <c r="H244" s="453"/>
      <c r="I244" s="452">
        <f>IF(F239&gt;=5,F245,0)</f>
        <v>0</v>
      </c>
      <c r="J244" s="452"/>
      <c r="K244" s="452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s="170" customFormat="1" ht="14.25" hidden="1">
      <c r="A245" s="216"/>
      <c r="B245" s="218"/>
      <c r="C245" s="218"/>
      <c r="D245" s="218"/>
      <c r="E245" s="218"/>
      <c r="F245" s="453" t="str">
        <f>CONCATENATE(F244," ","Years"," ",E232," ","Months"," ",D232," "," Days")</f>
        <v>33 Years 1 Months 19  Days</v>
      </c>
      <c r="G245" s="453"/>
      <c r="H245" s="453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s="170" customFormat="1" ht="14.25" hidden="1">
      <c r="A246" s="216"/>
      <c r="B246" s="218"/>
      <c r="C246" s="218"/>
      <c r="D246" s="218"/>
      <c r="E246" s="218"/>
      <c r="F246" s="218">
        <f>IF(F241&lt;=4,33,F245)</f>
        <v>33</v>
      </c>
      <c r="G246" s="218"/>
      <c r="H246" s="218"/>
      <c r="I246" s="218">
        <f>my!T72</f>
        <v>20300</v>
      </c>
      <c r="J246" s="218">
        <f>F244</f>
        <v>33</v>
      </c>
      <c r="K246" s="218">
        <v>66</v>
      </c>
      <c r="L246" s="218" t="s">
        <v>599</v>
      </c>
      <c r="M246" s="218" t="s">
        <v>600</v>
      </c>
      <c r="N246" s="218">
        <v>29</v>
      </c>
      <c r="O246" s="218"/>
      <c r="P246" s="218" t="s">
        <v>625</v>
      </c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s="170" customFormat="1" ht="14.25" hidden="1">
      <c r="A247" s="216"/>
      <c r="B247" s="218"/>
      <c r="C247" s="218"/>
      <c r="D247" s="453" t="str">
        <f>IF(F244&lt;33,I247,my!T74)</f>
        <v>20300x33/66=10150</v>
      </c>
      <c r="E247" s="453"/>
      <c r="F247" s="218"/>
      <c r="G247" s="218"/>
      <c r="H247" s="218"/>
      <c r="I247" s="453" t="str">
        <f>CONCATENATE(I246,L246,J246,P246,K246,M246,I248)</f>
        <v>20300x33/66=10150</v>
      </c>
      <c r="J247" s="453"/>
      <c r="K247" s="218"/>
      <c r="L247" s="218"/>
      <c r="M247" s="218"/>
      <c r="N247" s="218">
        <v>66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s="170" customFormat="1" ht="14.25" hidden="1">
      <c r="A248" s="216"/>
      <c r="B248" s="218"/>
      <c r="C248" s="218"/>
      <c r="D248" s="452"/>
      <c r="E248" s="452"/>
      <c r="F248" s="452"/>
      <c r="G248" s="218"/>
      <c r="H248" s="218">
        <f>my!R74</f>
        <v>10150</v>
      </c>
      <c r="I248" s="218">
        <f>ROUND(I246*F244/N247,0)</f>
        <v>10150</v>
      </c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s="170" customFormat="1" ht="14.25" hidden="1">
      <c r="A249" s="216"/>
      <c r="B249" s="218"/>
      <c r="C249" s="218"/>
      <c r="D249" s="218"/>
      <c r="E249" s="218"/>
      <c r="F249" s="218" t="s">
        <v>678</v>
      </c>
      <c r="G249" s="218"/>
      <c r="H249" s="218">
        <f>IF(F241&gt;=33,H248,I248)</f>
        <v>10150</v>
      </c>
      <c r="I249" s="218" t="str">
        <f>CONCATENATE("Rs"," ",H249,"/-")</f>
        <v>Rs 10150/-</v>
      </c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s="170" customFormat="1" ht="14.25" hidden="1">
      <c r="A250" s="216"/>
      <c r="B250" s="218"/>
      <c r="C250" s="218"/>
      <c r="D250" s="222">
        <f>my!R77</f>
        <v>418094</v>
      </c>
      <c r="E250" s="218">
        <f>ROUND(H249*F241*2*1/4,0)</f>
        <v>10150</v>
      </c>
      <c r="F250" s="218">
        <f>my!R80</f>
        <v>5039</v>
      </c>
      <c r="G250" s="222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s="170" customFormat="1" ht="14.25" hidden="1">
      <c r="A251" s="216"/>
      <c r="B251" s="218"/>
      <c r="C251" s="218"/>
      <c r="D251" s="218"/>
      <c r="E251" s="218"/>
      <c r="F251" s="218"/>
      <c r="G251" s="218"/>
      <c r="H251" s="218"/>
      <c r="I251" s="218"/>
      <c r="J251" s="218">
        <f>17374*42*1/4</f>
        <v>182427</v>
      </c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s="170" customFormat="1" ht="14.25" hidden="1">
      <c r="A252" s="216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s="170" customFormat="1" ht="14.25" hidden="1">
      <c r="A253" s="216"/>
      <c r="B253" s="218"/>
      <c r="C253" s="218"/>
      <c r="D253" s="452" t="str">
        <f>CONCATENATE("At","     ",my!D6)</f>
        <v>At     ZPHIGH SCHOOL</v>
      </c>
      <c r="E253" s="452"/>
      <c r="F253" s="452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s="170" customFormat="1" ht="14.25" hidden="1">
      <c r="A254" s="216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s="170" customFormat="1" ht="14.25" hidden="1">
      <c r="A255" s="216"/>
      <c r="B255" s="218"/>
      <c r="C255" s="218"/>
      <c r="D255" s="218"/>
      <c r="E255" s="218"/>
      <c r="F255" s="234" t="str">
        <f>CONCATENATE(F246," ","Years")</f>
        <v>33 Years</v>
      </c>
      <c r="G255" s="234"/>
      <c r="H255" s="234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  <row r="256" spans="1:41" s="170" customFormat="1" ht="14.25" hidden="1">
      <c r="A256" s="216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</row>
    <row r="257" spans="1:41" s="170" customFormat="1" ht="14.25" hidden="1">
      <c r="A257" s="216"/>
      <c r="B257" s="218"/>
      <c r="C257" s="218"/>
      <c r="D257" s="218">
        <f>my!T78</f>
        <v>66</v>
      </c>
      <c r="E257" s="218">
        <f>my!R72</f>
        <v>20300</v>
      </c>
      <c r="F257" s="218"/>
      <c r="G257" s="457" t="s">
        <v>676</v>
      </c>
      <c r="H257" s="457"/>
      <c r="I257" s="457"/>
      <c r="J257" s="457" t="s">
        <v>676</v>
      </c>
      <c r="K257" s="457"/>
      <c r="L257" s="457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</row>
    <row r="258" spans="1:41" s="170" customFormat="1" ht="14.25" hidden="1">
      <c r="A258" s="216"/>
      <c r="B258" s="218"/>
      <c r="C258" s="218">
        <v>10</v>
      </c>
      <c r="D258" s="218">
        <f>E257*D257/66</f>
        <v>20300</v>
      </c>
      <c r="E258" s="218">
        <f>D258/2</f>
        <v>10150</v>
      </c>
      <c r="F258" s="218">
        <f>E258+E259</f>
        <v>10151</v>
      </c>
      <c r="G258" s="457" t="s">
        <v>677</v>
      </c>
      <c r="H258" s="457"/>
      <c r="I258" s="457"/>
      <c r="J258" s="457" t="s">
        <v>676</v>
      </c>
      <c r="K258" s="457"/>
      <c r="L258" s="457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</row>
    <row r="259" spans="1:41" s="170" customFormat="1" ht="14.25" hidden="1">
      <c r="A259" s="216"/>
      <c r="B259" s="218"/>
      <c r="C259" s="218"/>
      <c r="D259" s="218"/>
      <c r="E259" s="218">
        <f>IF(E258&gt;=0.1,1)</f>
        <v>1</v>
      </c>
      <c r="F259" s="218">
        <f>IF(C258&gt;0.01,ROUND(C258+1,0))</f>
        <v>11</v>
      </c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</row>
    <row r="260" spans="1:41" s="170" customFormat="1" ht="14.25" hidden="1">
      <c r="A260" s="216"/>
      <c r="B260" s="218"/>
      <c r="C260" s="218"/>
      <c r="D260" s="218">
        <f>IF(F241&lt;33,E260,my!R74)</f>
        <v>10150</v>
      </c>
      <c r="E260" s="222">
        <f>ROUNDUP(E258,0)</f>
        <v>10150</v>
      </c>
      <c r="F260" s="218" t="str">
        <f>CONCATENATE("Rs"," ",E260,"/-")</f>
        <v>Rs 10150/-</v>
      </c>
      <c r="G260" s="222" t="str">
        <f>IF(F244&lt;33,F260,I249)</f>
        <v>Rs 10150/-</v>
      </c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</row>
    <row r="261" spans="1:41" s="170" customFormat="1" ht="14.25" hidden="1">
      <c r="A261" s="216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</row>
    <row r="262" spans="1:41" s="170" customFormat="1" ht="33" hidden="1">
      <c r="A262" s="216"/>
      <c r="B262" s="218"/>
      <c r="C262" s="218"/>
      <c r="D262" s="453" t="str">
        <f>CONCATENATE(E257,"x",D257,"/66","x","1/2"," ","=",E260)</f>
        <v>20300x66/66x1/2 =10150</v>
      </c>
      <c r="E262" s="453"/>
      <c r="F262" s="453"/>
      <c r="G262" s="453"/>
      <c r="H262" s="218"/>
      <c r="I262" s="235" t="s">
        <v>675</v>
      </c>
      <c r="J262" s="218"/>
      <c r="K262" s="456" t="str">
        <f>CONCATENATE(G257,I262,J257)</f>
        <v>---------------------------------∕∕---------------------------------</v>
      </c>
      <c r="L262" s="456"/>
      <c r="M262" s="456"/>
      <c r="N262" s="456"/>
      <c r="O262" s="456"/>
      <c r="P262" s="456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</row>
    <row r="263" spans="1:41" s="170" customFormat="1" ht="14.25" hidden="1">
      <c r="A263" s="216"/>
      <c r="B263" s="218"/>
      <c r="C263" s="218"/>
      <c r="D263" s="453" t="str">
        <f>IF(F244&lt;33,D262,D247)</f>
        <v>20300x33/66=10150</v>
      </c>
      <c r="E263" s="453"/>
      <c r="F263" s="453"/>
      <c r="G263" s="453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</row>
    <row r="264" spans="1:41" s="170" customFormat="1" ht="14.25" hidden="1">
      <c r="A264" s="216"/>
      <c r="B264" s="218"/>
      <c r="C264" s="218"/>
      <c r="D264" s="452" t="str">
        <f>IF(F244&lt;33,E260,F260)</f>
        <v>Rs 10150/-</v>
      </c>
      <c r="E264" s="452"/>
      <c r="F264" s="452"/>
      <c r="G264" s="452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</row>
    <row r="265" spans="1:41" s="170" customFormat="1" ht="14.25" hidden="1">
      <c r="A265" s="216"/>
      <c r="B265" s="218"/>
      <c r="C265" s="218"/>
      <c r="D265" s="218"/>
      <c r="E265" s="218"/>
      <c r="F265" s="218"/>
      <c r="G265" s="218">
        <f>20110*53/66/2</f>
        <v>8074.469696969697</v>
      </c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</row>
    <row r="266" spans="1:41" s="170" customFormat="1" ht="14.25" hidden="1">
      <c r="A266" s="216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</row>
    <row r="267" spans="1:41" s="170" customFormat="1" ht="14.25" hidden="1">
      <c r="A267" s="216"/>
      <c r="B267" s="218"/>
      <c r="C267" s="218"/>
      <c r="D267" s="218"/>
      <c r="E267" s="218"/>
      <c r="F267" s="218" t="s">
        <v>30</v>
      </c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</row>
    <row r="268" spans="1:41" s="170" customFormat="1" ht="14.25" hidden="1">
      <c r="A268" s="216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</row>
    <row r="269" spans="1:41" s="170" customFormat="1" ht="14.25" hidden="1">
      <c r="A269" s="216"/>
      <c r="B269" s="218"/>
      <c r="C269" s="218"/>
      <c r="D269" s="218"/>
      <c r="E269" s="218" t="s">
        <v>597</v>
      </c>
      <c r="F269" s="218" t="s">
        <v>568</v>
      </c>
      <c r="G269" s="218" t="s">
        <v>605</v>
      </c>
      <c r="H269" s="218" t="s">
        <v>674</v>
      </c>
      <c r="I269" s="218" t="s">
        <v>563</v>
      </c>
      <c r="J269" s="218" t="s">
        <v>562</v>
      </c>
      <c r="K269" s="218" t="s">
        <v>673</v>
      </c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</row>
    <row r="270" spans="1:41" s="170" customFormat="1" ht="14.25" hidden="1">
      <c r="A270" s="216"/>
      <c r="B270" s="218"/>
      <c r="C270" s="218"/>
      <c r="D270" s="218"/>
      <c r="E270" s="218">
        <f>my!S72</f>
        <v>20300</v>
      </c>
      <c r="F270" s="218">
        <f>ROUND(E270*M282%,0)</f>
        <v>2030</v>
      </c>
      <c r="G270" s="218">
        <f>my!R80</f>
        <v>5039</v>
      </c>
      <c r="H270" s="218">
        <f>my!I17</f>
        <v>0</v>
      </c>
      <c r="I270" s="218">
        <f>my!C17</f>
        <v>75</v>
      </c>
      <c r="J270" s="218">
        <f>my!G17</f>
        <v>95</v>
      </c>
      <c r="K270" s="218"/>
      <c r="L270" s="218">
        <f>SUM(E270:K270)</f>
        <v>27539</v>
      </c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</row>
    <row r="271" spans="1:41" s="170" customFormat="1" ht="14.25" hidden="1">
      <c r="A271" s="216"/>
      <c r="B271" s="218"/>
      <c r="C271" s="218"/>
      <c r="D271" s="218"/>
      <c r="E271" s="218" t="s">
        <v>625</v>
      </c>
      <c r="F271" s="225" t="s">
        <v>455</v>
      </c>
      <c r="G271" s="218" t="s">
        <v>600</v>
      </c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</row>
    <row r="272" spans="1:41" s="170" customFormat="1" ht="14.25" hidden="1">
      <c r="A272" s="216"/>
      <c r="B272" s="218"/>
      <c r="C272" s="218"/>
      <c r="D272" s="218"/>
      <c r="E272" s="236" t="str">
        <f>CONCATENATE(E270," ",E271,F271)</f>
        <v>20300 /--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</row>
    <row r="273" spans="1:41" s="170" customFormat="1" ht="14.25" hidden="1">
      <c r="A273" s="216"/>
      <c r="B273" s="218"/>
      <c r="C273" s="218"/>
      <c r="D273" s="218"/>
      <c r="E273" s="218"/>
      <c r="F273" s="237"/>
      <c r="G273" s="218">
        <v>0</v>
      </c>
      <c r="H273" s="218">
        <v>0</v>
      </c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</row>
    <row r="274" spans="1:41" s="170" customFormat="1" ht="14.25" hidden="1">
      <c r="A274" s="216"/>
      <c r="B274" s="218"/>
      <c r="C274" s="218"/>
      <c r="D274" s="218"/>
      <c r="E274" s="218" t="str">
        <f>CONCATENATE(F267,E270,G271,G273,H273)</f>
        <v>Rs.20300=00</v>
      </c>
      <c r="F274" s="218" t="str">
        <f>CONCATENATE(F267,F270,"",G271,G273,H273)</f>
        <v>Rs.2030=00</v>
      </c>
      <c r="G274" s="218" t="str">
        <f>CONCATENATE(F267,G270,G271,G273,H273)</f>
        <v>Rs.5039=00</v>
      </c>
      <c r="H274" s="218"/>
      <c r="I274" s="218" t="str">
        <f>CONCATENATE(F267,L270,G271,G273,H273)</f>
        <v>Rs.27539=00</v>
      </c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</row>
    <row r="275" spans="1:41" s="170" customFormat="1" ht="14.25" hidden="1">
      <c r="A275" s="216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</row>
    <row r="276" spans="1:41" s="170" customFormat="1" ht="14.25" hidden="1">
      <c r="A276" s="216"/>
      <c r="B276" s="218"/>
      <c r="C276" s="218"/>
      <c r="D276" s="218"/>
      <c r="E276" s="218" t="s">
        <v>672</v>
      </c>
      <c r="F276" s="238">
        <f>IF(L270&gt;=19999,200,IF(L270&gt;=14999,150,IF(L270&gt;=9999,100,IF(L270&gt;=5999,80,IF(L270=0,0,)))))</f>
        <v>200</v>
      </c>
      <c r="G276" s="218" t="str">
        <f>CONCATENATE(F267,F276,G271,G273,H273)</f>
        <v>Rs.200=00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</row>
    <row r="277" spans="1:41" s="170" customFormat="1" ht="14.25" hidden="1">
      <c r="A277" s="216"/>
      <c r="B277" s="218"/>
      <c r="C277" s="218"/>
      <c r="D277" s="218"/>
      <c r="E277" s="218" t="s">
        <v>566</v>
      </c>
      <c r="F277" s="218">
        <f>my!G16</f>
        <v>60</v>
      </c>
      <c r="G277" s="218" t="str">
        <f>CONCATENATE(F267,F277,G271,G273,H273)</f>
        <v>Rs.60=00</v>
      </c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</row>
    <row r="278" spans="1:41" s="170" customFormat="1" ht="14.25" hidden="1">
      <c r="A278" s="216"/>
      <c r="B278" s="218"/>
      <c r="C278" s="218"/>
      <c r="D278" s="218"/>
      <c r="E278" s="218" t="s">
        <v>565</v>
      </c>
      <c r="F278" s="218">
        <f>my!I16</f>
        <v>125</v>
      </c>
      <c r="G278" s="218" t="str">
        <f>CONCATENATE(F267,F278,G271,G273,H273)</f>
        <v>Rs.125=00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</row>
    <row r="279" spans="1:41" s="170" customFormat="1" ht="14.25" hidden="1">
      <c r="A279" s="216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</row>
    <row r="280" spans="1:41" s="170" customFormat="1" ht="14.25" hidden="1">
      <c r="A280" s="216"/>
      <c r="B280" s="218"/>
      <c r="C280" s="218"/>
      <c r="D280" s="218"/>
      <c r="E280" s="218" t="s">
        <v>158</v>
      </c>
      <c r="F280" s="218">
        <f>SUM(F276:F279)</f>
        <v>385</v>
      </c>
      <c r="G280" s="218" t="str">
        <f>CONCATENATE(F267,F280,G271,G273,H273)</f>
        <v>Rs.385=00</v>
      </c>
      <c r="H280" s="218" t="str">
        <f>CONCATENATE(F267,H270,G271,G273,H273)</f>
        <v>Rs.0=00</v>
      </c>
      <c r="I280" s="218" t="str">
        <f>CONCATENATE(F267,I270,G271,G273,H273)</f>
        <v>Rs.75=00</v>
      </c>
      <c r="J280" s="218" t="str">
        <f>CONCATENATE(F267,J270,G271,G273,H273)</f>
        <v>Rs.95=00</v>
      </c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</row>
    <row r="281" spans="1:41" s="170" customFormat="1" ht="14.25" hidden="1">
      <c r="A281" s="216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22">
        <v>10</v>
      </c>
      <c r="M281" s="218">
        <v>1</v>
      </c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</row>
    <row r="282" spans="1:41" s="170" customFormat="1" ht="14.25" hidden="1">
      <c r="A282" s="216"/>
      <c r="B282" s="218"/>
      <c r="C282" s="218"/>
      <c r="D282" s="218"/>
      <c r="E282" s="218"/>
      <c r="F282" s="218" t="s">
        <v>564</v>
      </c>
      <c r="G282" s="218">
        <f>my!C17</f>
        <v>75</v>
      </c>
      <c r="H282" s="218"/>
      <c r="I282" s="218"/>
      <c r="J282" s="218"/>
      <c r="K282" s="218"/>
      <c r="L282" s="222">
        <v>12.5</v>
      </c>
      <c r="M282" s="218">
        <f>INDEX(L281:L284,M281)</f>
        <v>10</v>
      </c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</row>
    <row r="283" spans="1:41" s="170" customFormat="1" ht="14.25" hidden="1">
      <c r="A283" s="216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22">
        <v>20</v>
      </c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</row>
    <row r="284" spans="1:41" s="170" customFormat="1" ht="14.25" hidden="1">
      <c r="A284" s="216"/>
      <c r="B284" s="218"/>
      <c r="C284" s="218"/>
      <c r="D284" s="218"/>
      <c r="E284" s="218"/>
      <c r="F284" s="218"/>
      <c r="G284" s="218" t="str">
        <f>CONCATENATE(F267,G282,G271,G273,H273)</f>
        <v>Rs.75=00</v>
      </c>
      <c r="H284" s="218"/>
      <c r="I284" s="218"/>
      <c r="J284" s="218"/>
      <c r="K284" s="218"/>
      <c r="L284" s="222">
        <v>30</v>
      </c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</row>
    <row r="285" spans="1:41" s="170" customFormat="1" ht="14.25" hidden="1">
      <c r="A285" s="216"/>
      <c r="B285" s="218"/>
      <c r="C285" s="218"/>
      <c r="D285" s="218"/>
      <c r="E285" s="218"/>
      <c r="F285" s="218"/>
      <c r="G285" s="218" t="str">
        <f>IF(my!C16&gt;=1,my!G284,my!F271)</f>
        <v>--</v>
      </c>
      <c r="H285" s="218" t="str">
        <f>IF(H270&gt;=1,H280,F271)</f>
        <v>--</v>
      </c>
      <c r="I285" s="218" t="str">
        <f>IF(I270&gt;=1,my!I280,F271)</f>
        <v>Rs.75=00</v>
      </c>
      <c r="J285" s="218" t="str">
        <f>IF(J270&gt;=1,my!J280,F271)</f>
        <v>Rs.95=00</v>
      </c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</row>
    <row r="286" spans="1:41" s="170" customFormat="1" ht="14.25" hidden="1">
      <c r="A286" s="216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</row>
    <row r="287" spans="1:41" s="170" customFormat="1" ht="14.25" hidden="1">
      <c r="A287" s="216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</row>
    <row r="288" spans="1:41" s="170" customFormat="1" ht="14.25" hidden="1">
      <c r="A288" s="216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</row>
    <row r="289" spans="1:41" s="170" customFormat="1" ht="14.25" hidden="1">
      <c r="A289" s="216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</row>
    <row r="290" spans="1:41" s="170" customFormat="1" ht="14.25" hidden="1">
      <c r="A290" s="216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</row>
    <row r="291" spans="1:41" s="170" customFormat="1" ht="14.25" hidden="1">
      <c r="A291" s="216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</row>
    <row r="292" spans="1:41" s="170" customFormat="1" ht="14.25" hidden="1">
      <c r="A292" s="216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</row>
    <row r="293" spans="1:41" s="170" customFormat="1" ht="14.25" hidden="1">
      <c r="A293" s="216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</row>
    <row r="294" spans="1:41" s="170" customFormat="1" ht="14.25" hidden="1">
      <c r="A294" s="216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</row>
    <row r="295" spans="1:41" s="170" customFormat="1" ht="14.25" hidden="1">
      <c r="A295" s="216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</row>
    <row r="296" spans="1:41" s="170" customFormat="1" ht="14.25" hidden="1">
      <c r="A296" s="216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</row>
    <row r="297" spans="1:41" s="170" customFormat="1" ht="14.25" hidden="1">
      <c r="A297" s="216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</row>
    <row r="298" spans="1:41" s="170" customFormat="1" ht="14.25" hidden="1">
      <c r="A298" s="216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</row>
    <row r="299" spans="1:41" s="170" customFormat="1" ht="14.25" hidden="1">
      <c r="A299" s="216"/>
      <c r="B299" s="218"/>
      <c r="C299" s="218"/>
      <c r="D299" s="222" t="str">
        <f>D16</f>
        <v>18030-43630</v>
      </c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</row>
    <row r="300" spans="1:41" s="170" customFormat="1" ht="14.25" hidden="1">
      <c r="A300" s="216"/>
      <c r="B300" s="218"/>
      <c r="C300" s="218"/>
      <c r="D300" s="222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</row>
    <row r="301" spans="1:41" s="170" customFormat="1" ht="14.25" hidden="1">
      <c r="A301" s="216"/>
      <c r="B301" s="218"/>
      <c r="C301" s="218"/>
      <c r="D301" s="222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</row>
    <row r="302" spans="1:41" s="170" customFormat="1" ht="14.25" hidden="1">
      <c r="A302" s="216"/>
      <c r="B302" s="218"/>
      <c r="C302" s="218"/>
      <c r="D302" s="222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</row>
    <row r="303" spans="1:41" s="170" customFormat="1" ht="14.25" hidden="1">
      <c r="A303" s="216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</row>
    <row r="304" spans="1:41" s="170" customFormat="1" ht="14.25" hidden="1">
      <c r="A304" s="216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</row>
    <row r="305" spans="1:41" s="170" customFormat="1" ht="14.25" hidden="1">
      <c r="A305" s="216"/>
      <c r="B305" s="218"/>
      <c r="C305" s="218"/>
      <c r="D305" s="218"/>
      <c r="E305" s="218" t="e">
        <f>'[2]Part II'!G35:K35</f>
        <v>#VALUE!</v>
      </c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</row>
    <row r="306" spans="1:41" s="170" customFormat="1" ht="14.25" hidden="1">
      <c r="A306" s="216"/>
      <c r="B306" s="218"/>
      <c r="C306" s="218"/>
      <c r="D306" s="218"/>
      <c r="E306" s="218" t="e">
        <f>'[2]Part II'!G35:K35</f>
        <v>#VALUE!</v>
      </c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</row>
    <row r="307" spans="1:41" s="170" customFormat="1" ht="14.25" hidden="1">
      <c r="A307" s="216"/>
      <c r="B307" s="218"/>
      <c r="C307" s="218"/>
      <c r="D307" s="218"/>
      <c r="E307" s="452" t="s">
        <v>670</v>
      </c>
      <c r="F307" s="452"/>
      <c r="G307" s="452"/>
      <c r="H307" s="452"/>
      <c r="I307" s="218" t="s">
        <v>669</v>
      </c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</row>
    <row r="308" spans="1:41" s="170" customFormat="1" ht="14.25" hidden="1">
      <c r="A308" s="216"/>
      <c r="B308" s="218"/>
      <c r="C308" s="218"/>
      <c r="D308" s="218"/>
      <c r="E308" s="218" t="str">
        <f>IF(F244&lt;33,E307,I307)</f>
        <v>(B.P x 33/66)</v>
      </c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</row>
    <row r="309" spans="1:41" s="170" customFormat="1" ht="14.25" hidden="1">
      <c r="A309" s="216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</row>
    <row r="310" spans="1:41" s="170" customFormat="1" ht="14.25" hidden="1">
      <c r="A310" s="216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</row>
    <row r="311" spans="1:41" s="170" customFormat="1" ht="14.25" hidden="1">
      <c r="A311" s="216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</row>
    <row r="312" spans="1:41" s="170" customFormat="1" ht="14.25" hidden="1">
      <c r="A312" s="216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</row>
    <row r="313" spans="1:41" s="170" customFormat="1" ht="14.25" hidden="1">
      <c r="A313" s="216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</row>
    <row r="314" spans="1:41" s="170" customFormat="1" ht="14.25">
      <c r="A314" s="216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</row>
    <row r="315" spans="1:41" s="170" customFormat="1" ht="14.25">
      <c r="A315" s="216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</row>
    <row r="316" spans="1:41" s="170" customFormat="1" ht="14.25">
      <c r="A316" s="216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</row>
    <row r="317" spans="1:41" s="170" customFormat="1" ht="14.25">
      <c r="A317" s="216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</row>
    <row r="318" spans="1:41" s="170" customFormat="1" ht="14.25">
      <c r="A318" s="216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</row>
    <row r="319" spans="1:41" s="170" customFormat="1" ht="14.25">
      <c r="A319" s="216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</row>
    <row r="320" spans="1:41" s="170" customFormat="1" ht="14.25">
      <c r="A320" s="216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</row>
    <row r="321" spans="1:41" s="170" customFormat="1" ht="14.25">
      <c r="A321" s="216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</row>
    <row r="322" spans="1:41" s="170" customFormat="1" ht="14.25">
      <c r="A322" s="216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</row>
    <row r="323" spans="1:41" s="170" customFormat="1" ht="14.25">
      <c r="A323" s="216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</row>
    <row r="324" spans="1:41" s="170" customFormat="1" ht="14.25">
      <c r="A324" s="216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</row>
    <row r="325" spans="1:41" s="170" customFormat="1" ht="14.25">
      <c r="A325" s="216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</row>
    <row r="326" spans="1:41" s="170" customFormat="1" ht="14.25">
      <c r="A326" s="216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</row>
    <row r="327" spans="1:41" s="170" customFormat="1" ht="14.25">
      <c r="A327" s="216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</row>
    <row r="328" spans="1:41" s="170" customFormat="1" ht="14.25">
      <c r="A328" s="216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</row>
    <row r="329" spans="1:41" s="170" customFormat="1" ht="14.25">
      <c r="A329" s="216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</row>
    <row r="330" spans="1:41" s="170" customFormat="1" ht="14.25">
      <c r="A330" s="216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</row>
    <row r="331" spans="1:41" s="170" customFormat="1" ht="14.25">
      <c r="A331" s="216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</row>
    <row r="332" spans="1:41" s="170" customFormat="1" ht="14.25">
      <c r="A332" s="216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</row>
    <row r="333" spans="1:41" s="170" customFormat="1" ht="14.25">
      <c r="A333" s="216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</row>
    <row r="334" spans="1:41" s="170" customFormat="1" ht="14.25">
      <c r="A334" s="216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</row>
    <row r="335" spans="1:41" s="170" customFormat="1" ht="14.25">
      <c r="A335" s="216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</row>
    <row r="336" spans="1:41" s="170" customFormat="1" ht="14.25">
      <c r="A336" s="216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</row>
    <row r="337" spans="1:41" s="170" customFormat="1" ht="14.25">
      <c r="A337" s="216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</row>
    <row r="338" spans="1:41" s="170" customFormat="1" ht="14.25">
      <c r="A338" s="216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</row>
    <row r="339" spans="1:41" s="170" customFormat="1" ht="14.25">
      <c r="A339" s="216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</row>
    <row r="340" spans="1:41" s="170" customFormat="1" ht="14.25">
      <c r="A340" s="216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</row>
    <row r="341" spans="1:41" s="170" customFormat="1" ht="14.25">
      <c r="A341" s="216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</row>
    <row r="342" spans="1:41" s="170" customFormat="1" ht="14.25">
      <c r="A342" s="216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</row>
    <row r="343" spans="1:41" s="170" customFormat="1" ht="14.25">
      <c r="A343" s="216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</row>
    <row r="344" spans="1:41" s="170" customFormat="1" ht="14.25">
      <c r="A344" s="216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</row>
    <row r="345" spans="1:41" s="170" customFormat="1" ht="14.25">
      <c r="A345" s="216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</row>
    <row r="346" spans="1:41" s="170" customFormat="1" ht="14.25">
      <c r="A346" s="216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</row>
    <row r="347" spans="1:41" s="170" customFormat="1" ht="14.25">
      <c r="A347" s="216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</row>
    <row r="348" spans="1:41" s="170" customFormat="1" ht="14.25">
      <c r="A348" s="216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</row>
    <row r="349" spans="1:41" s="170" customFormat="1" ht="14.25">
      <c r="A349" s="216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</row>
    <row r="350" spans="1:41" s="170" customFormat="1" ht="14.25">
      <c r="A350" s="216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</row>
    <row r="351" spans="1:41" s="170" customFormat="1" ht="14.25">
      <c r="A351" s="216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</row>
    <row r="352" spans="1:41" s="170" customFormat="1" ht="14.25">
      <c r="A352" s="216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</row>
    <row r="353" spans="1:41" s="170" customFormat="1" ht="14.25">
      <c r="A353" s="216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</row>
    <row r="354" spans="1:41" s="170" customFormat="1" ht="14.25">
      <c r="A354" s="216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</row>
    <row r="355" spans="1:41" s="170" customFormat="1" ht="14.25">
      <c r="A355" s="216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</row>
    <row r="356" spans="1:41" s="170" customFormat="1" ht="14.25">
      <c r="A356" s="216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</row>
    <row r="357" spans="1:41" s="170" customFormat="1" ht="14.25">
      <c r="A357" s="216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</row>
    <row r="358" spans="1:41" s="170" customFormat="1" ht="14.25">
      <c r="A358" s="216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</row>
    <row r="359" spans="1:41" s="170" customFormat="1" ht="14.25">
      <c r="A359" s="216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</row>
    <row r="360" spans="1:41" s="170" customFormat="1" ht="14.25">
      <c r="A360" s="216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</row>
    <row r="361" spans="1:41" s="170" customFormat="1" ht="14.25">
      <c r="A361" s="216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</row>
    <row r="362" spans="1:41" s="170" customFormat="1" ht="14.25">
      <c r="A362" s="216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</row>
    <row r="363" spans="1:41" s="170" customFormat="1" ht="14.25">
      <c r="A363" s="216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</row>
    <row r="364" spans="1:41" s="170" customFormat="1" ht="14.25">
      <c r="A364" s="216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</row>
    <row r="365" spans="1:41" s="170" customFormat="1" ht="14.25">
      <c r="A365" s="216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</row>
    <row r="366" spans="1:41" s="170" customFormat="1" ht="14.25">
      <c r="A366" s="216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</row>
    <row r="367" spans="1:41" s="170" customFormat="1" ht="14.25">
      <c r="A367" s="216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</row>
    <row r="368" spans="1:41" s="170" customFormat="1" ht="14.25">
      <c r="A368" s="216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</row>
    <row r="369" spans="1:41" s="170" customFormat="1" ht="14.25">
      <c r="A369" s="216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</row>
    <row r="370" spans="1:41" s="170" customFormat="1" ht="14.25">
      <c r="A370" s="216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</row>
    <row r="371" spans="1:41" s="170" customFormat="1" ht="14.25">
      <c r="A371" s="216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</row>
    <row r="372" spans="1:41" s="170" customFormat="1" ht="14.25">
      <c r="A372" s="216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</row>
    <row r="373" spans="1:41" s="170" customFormat="1" ht="14.25">
      <c r="A373" s="216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</row>
    <row r="374" spans="1:41" s="170" customFormat="1" ht="14.25">
      <c r="A374" s="216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</row>
    <row r="375" spans="1:41" s="170" customFormat="1" ht="14.25">
      <c r="A375" s="216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</row>
    <row r="376" spans="1:41" s="170" customFormat="1" ht="14.25">
      <c r="A376" s="216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</row>
    <row r="377" spans="1:41" s="170" customFormat="1" ht="14.25">
      <c r="A377" s="216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</row>
    <row r="378" spans="1:41" s="170" customFormat="1" ht="14.25">
      <c r="A378" s="216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</row>
    <row r="379" spans="1:41" s="170" customFormat="1" ht="14.25">
      <c r="A379" s="216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</row>
    <row r="380" spans="1:41" s="170" customFormat="1" ht="14.25">
      <c r="A380" s="216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</row>
    <row r="381" spans="1:41" s="170" customFormat="1" ht="14.25">
      <c r="A381" s="216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</row>
    <row r="382" spans="1:41" s="170" customFormat="1" ht="14.25">
      <c r="A382" s="216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</row>
    <row r="383" spans="1:41" s="170" customFormat="1" ht="14.25">
      <c r="A383" s="216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</row>
    <row r="384" spans="1:41" s="170" customFormat="1" ht="14.25">
      <c r="A384" s="216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</row>
    <row r="385" spans="1:41" s="201" customFormat="1" ht="14.25">
      <c r="A385" s="239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</row>
    <row r="386" spans="1:41" s="201" customFormat="1" ht="14.25">
      <c r="A386" s="239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</row>
    <row r="387" spans="1:41" s="201" customFormat="1" ht="14.25">
      <c r="A387" s="239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</row>
    <row r="388" spans="1:41" s="201" customFormat="1" ht="14.25">
      <c r="A388" s="239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</row>
    <row r="389" spans="1:41" s="201" customFormat="1" ht="14.25">
      <c r="A389" s="239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</row>
    <row r="390" spans="1:41" s="201" customFormat="1" ht="14.25">
      <c r="A390" s="239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</row>
    <row r="391" spans="1:41" s="201" customFormat="1" ht="14.25">
      <c r="A391" s="239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</row>
    <row r="392" spans="1:41" s="201" customFormat="1" ht="14.25">
      <c r="A392" s="239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</row>
    <row r="393" spans="1:41" s="201" customFormat="1" ht="14.25">
      <c r="A393" s="239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</row>
    <row r="394" spans="1:41" s="201" customFormat="1" ht="14.25">
      <c r="A394" s="239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</row>
    <row r="395" spans="1:41" s="201" customFormat="1" ht="14.25">
      <c r="A395" s="239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</row>
    <row r="396" spans="1:41" s="201" customFormat="1" ht="14.25">
      <c r="A396" s="239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</row>
    <row r="397" spans="1:41" s="201" customFormat="1" ht="14.25">
      <c r="A397" s="239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</row>
    <row r="398" spans="1:41" s="201" customFormat="1" ht="14.25">
      <c r="A398" s="239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</row>
    <row r="399" spans="1:41" s="201" customFormat="1" ht="14.25">
      <c r="A399" s="239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</row>
    <row r="400" spans="1:41" s="201" customFormat="1" ht="14.25">
      <c r="A400" s="239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</row>
    <row r="401" spans="1:41" s="201" customFormat="1" ht="14.25">
      <c r="A401" s="239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</row>
    <row r="402" spans="1:41" s="201" customFormat="1" ht="14.25">
      <c r="A402" s="239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</row>
    <row r="403" spans="1:41" s="201" customFormat="1" ht="14.25">
      <c r="A403" s="239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</row>
    <row r="404" spans="1:41" s="201" customFormat="1" ht="14.25">
      <c r="A404" s="239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</row>
    <row r="405" spans="1:41" s="201" customFormat="1" ht="14.25">
      <c r="A405" s="239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</row>
    <row r="406" spans="1:41" s="201" customFormat="1" ht="14.25">
      <c r="A406" s="239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</row>
    <row r="407" spans="1:41" s="201" customFormat="1" ht="14.25">
      <c r="A407" s="239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</row>
    <row r="408" spans="1:41" s="201" customFormat="1" ht="14.25">
      <c r="A408" s="239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</row>
    <row r="409" spans="1:41" s="201" customFormat="1" ht="14.25">
      <c r="A409" s="239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</row>
    <row r="410" spans="1:41" s="201" customFormat="1" ht="14.25">
      <c r="A410" s="239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</row>
    <row r="411" spans="1:41" s="201" customFormat="1" ht="14.25">
      <c r="A411" s="239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</row>
    <row r="412" spans="1:41" s="201" customFormat="1" ht="14.25">
      <c r="A412" s="239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</row>
    <row r="413" spans="1:41" s="201" customFormat="1" ht="14.25">
      <c r="A413" s="239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</row>
    <row r="414" spans="1:41" s="201" customFormat="1" ht="14.25">
      <c r="A414" s="239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</row>
    <row r="415" spans="1:41" s="201" customFormat="1" ht="14.25">
      <c r="A415" s="239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</row>
    <row r="416" spans="1:41" s="201" customFormat="1" ht="14.25">
      <c r="A416" s="239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</row>
    <row r="417" spans="1:41" s="201" customFormat="1" ht="14.25">
      <c r="A417" s="239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</row>
    <row r="418" spans="1:41" s="201" customFormat="1" ht="14.25">
      <c r="A418" s="239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</row>
    <row r="419" spans="2:41" s="201" customFormat="1" ht="14.25"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</row>
    <row r="420" spans="2:41" s="201" customFormat="1" ht="14.25"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</row>
    <row r="421" spans="2:41" s="201" customFormat="1" ht="14.25"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</row>
    <row r="422" spans="2:41" s="201" customFormat="1" ht="14.25"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</row>
    <row r="423" spans="2:41" s="201" customFormat="1" ht="14.25"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</row>
    <row r="424" spans="2:41" s="201" customFormat="1" ht="14.25"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</row>
    <row r="425" spans="2:41" s="201" customFormat="1" ht="14.25"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</row>
    <row r="426" spans="2:41" s="201" customFormat="1" ht="14.25"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</row>
    <row r="427" spans="2:41" s="201" customFormat="1" ht="14.25"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</row>
    <row r="428" spans="2:41" s="201" customFormat="1" ht="14.25"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</row>
    <row r="429" spans="2:41" s="201" customFormat="1" ht="14.25"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</row>
    <row r="430" spans="2:41" s="201" customFormat="1" ht="14.25"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</row>
    <row r="431" spans="2:41" s="201" customFormat="1" ht="14.25"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</row>
    <row r="432" spans="2:41" s="201" customFormat="1" ht="14.25"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</row>
    <row r="433" spans="2:41" s="201" customFormat="1" ht="14.25"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</row>
    <row r="434" spans="2:41" s="201" customFormat="1" ht="14.25"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</row>
    <row r="435" spans="2:41" s="201" customFormat="1" ht="14.25"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</row>
    <row r="436" spans="2:41" s="201" customFormat="1" ht="14.25"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</row>
    <row r="437" spans="2:41" s="201" customFormat="1" ht="14.25"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</row>
    <row r="438" s="201" customFormat="1" ht="14.25">
      <c r="K438" s="202"/>
    </row>
    <row r="439" s="201" customFormat="1" ht="14.25">
      <c r="K439" s="202"/>
    </row>
    <row r="440" s="201" customFormat="1" ht="14.25">
      <c r="K440" s="202"/>
    </row>
    <row r="441" s="201" customFormat="1" ht="14.25">
      <c r="K441" s="202"/>
    </row>
    <row r="442" s="201" customFormat="1" ht="14.25">
      <c r="K442" s="202"/>
    </row>
    <row r="443" s="201" customFormat="1" ht="14.25">
      <c r="K443" s="202"/>
    </row>
    <row r="444" s="201" customFormat="1" ht="14.25">
      <c r="K444" s="202"/>
    </row>
    <row r="445" s="201" customFormat="1" ht="14.25">
      <c r="K445" s="202"/>
    </row>
    <row r="446" s="201" customFormat="1" ht="14.25">
      <c r="K446" s="202"/>
    </row>
    <row r="447" s="201" customFormat="1" ht="14.25">
      <c r="K447" s="202"/>
    </row>
    <row r="448" s="201" customFormat="1" ht="14.25">
      <c r="K448" s="202"/>
    </row>
    <row r="449" s="201" customFormat="1" ht="14.25">
      <c r="K449" s="202"/>
    </row>
    <row r="450" s="201" customFormat="1" ht="14.25">
      <c r="K450" s="202"/>
    </row>
    <row r="451" s="201" customFormat="1" ht="14.25">
      <c r="K451" s="202"/>
    </row>
    <row r="452" s="201" customFormat="1" ht="14.25">
      <c r="K452" s="202"/>
    </row>
    <row r="453" s="201" customFormat="1" ht="14.25">
      <c r="K453" s="202"/>
    </row>
    <row r="454" s="201" customFormat="1" ht="14.25">
      <c r="K454" s="202"/>
    </row>
    <row r="455" s="201" customFormat="1" ht="14.25">
      <c r="K455" s="202"/>
    </row>
    <row r="456" s="201" customFormat="1" ht="14.25">
      <c r="K456" s="202"/>
    </row>
    <row r="457" s="201" customFormat="1" ht="14.25">
      <c r="K457" s="202"/>
    </row>
    <row r="458" s="201" customFormat="1" ht="14.25">
      <c r="K458" s="202"/>
    </row>
    <row r="459" s="201" customFormat="1" ht="14.25">
      <c r="K459" s="202"/>
    </row>
    <row r="460" s="201" customFormat="1" ht="14.25">
      <c r="K460" s="202"/>
    </row>
    <row r="461" s="201" customFormat="1" ht="14.25">
      <c r="K461" s="202"/>
    </row>
    <row r="462" s="201" customFormat="1" ht="14.25">
      <c r="K462" s="202"/>
    </row>
    <row r="463" s="201" customFormat="1" ht="14.25">
      <c r="K463" s="202"/>
    </row>
    <row r="464" s="201" customFormat="1" ht="14.25">
      <c r="K464" s="202"/>
    </row>
    <row r="465" s="201" customFormat="1" ht="14.25">
      <c r="K465" s="202"/>
    </row>
    <row r="466" s="201" customFormat="1" ht="14.25">
      <c r="K466" s="202"/>
    </row>
    <row r="467" s="201" customFormat="1" ht="14.25">
      <c r="K467" s="202"/>
    </row>
    <row r="468" s="201" customFormat="1" ht="14.25">
      <c r="K468" s="202"/>
    </row>
    <row r="469" s="201" customFormat="1" ht="14.25">
      <c r="K469" s="202"/>
    </row>
    <row r="470" s="201" customFormat="1" ht="14.25">
      <c r="K470" s="202"/>
    </row>
    <row r="471" s="201" customFormat="1" ht="14.25">
      <c r="K471" s="202"/>
    </row>
    <row r="472" s="201" customFormat="1" ht="14.25">
      <c r="K472" s="202"/>
    </row>
    <row r="473" s="201" customFormat="1" ht="14.25">
      <c r="K473" s="202"/>
    </row>
    <row r="474" s="201" customFormat="1" ht="14.25">
      <c r="K474" s="202"/>
    </row>
    <row r="475" s="201" customFormat="1" ht="14.25">
      <c r="K475" s="202"/>
    </row>
    <row r="476" s="201" customFormat="1" ht="14.25">
      <c r="K476" s="202"/>
    </row>
    <row r="477" s="201" customFormat="1" ht="14.25">
      <c r="K477" s="202"/>
    </row>
    <row r="478" s="201" customFormat="1" ht="14.25">
      <c r="K478" s="202"/>
    </row>
    <row r="479" s="201" customFormat="1" ht="14.25">
      <c r="K479" s="202"/>
    </row>
    <row r="480" s="201" customFormat="1" ht="14.25">
      <c r="K480" s="202"/>
    </row>
    <row r="481" s="201" customFormat="1" ht="14.25">
      <c r="K481" s="202"/>
    </row>
    <row r="482" s="201" customFormat="1" ht="14.25">
      <c r="K482" s="202"/>
    </row>
    <row r="483" s="201" customFormat="1" ht="14.25">
      <c r="K483" s="202"/>
    </row>
    <row r="484" s="201" customFormat="1" ht="14.25">
      <c r="K484" s="202"/>
    </row>
    <row r="485" s="201" customFormat="1" ht="14.25">
      <c r="K485" s="202"/>
    </row>
    <row r="486" s="201" customFormat="1" ht="14.25">
      <c r="K486" s="202"/>
    </row>
    <row r="487" s="201" customFormat="1" ht="14.25">
      <c r="K487" s="202"/>
    </row>
    <row r="488" s="201" customFormat="1" ht="14.25">
      <c r="K488" s="202"/>
    </row>
    <row r="489" s="201" customFormat="1" ht="14.25">
      <c r="K489" s="202"/>
    </row>
    <row r="490" s="201" customFormat="1" ht="14.25">
      <c r="K490" s="202"/>
    </row>
    <row r="491" s="201" customFormat="1" ht="14.25">
      <c r="K491" s="202"/>
    </row>
    <row r="492" s="201" customFormat="1" ht="14.25">
      <c r="K492" s="202"/>
    </row>
    <row r="493" s="201" customFormat="1" ht="14.25">
      <c r="K493" s="202"/>
    </row>
    <row r="494" s="201" customFormat="1" ht="14.25">
      <c r="K494" s="202"/>
    </row>
    <row r="495" s="201" customFormat="1" ht="14.25">
      <c r="K495" s="202"/>
    </row>
    <row r="496" s="201" customFormat="1" ht="14.25">
      <c r="K496" s="202"/>
    </row>
    <row r="497" s="201" customFormat="1" ht="14.25">
      <c r="K497" s="202"/>
    </row>
    <row r="498" s="201" customFormat="1" ht="14.25">
      <c r="K498" s="202"/>
    </row>
    <row r="499" s="201" customFormat="1" ht="14.25">
      <c r="K499" s="202"/>
    </row>
    <row r="500" s="201" customFormat="1" ht="14.25">
      <c r="K500" s="202"/>
    </row>
    <row r="501" s="201" customFormat="1" ht="14.25">
      <c r="K501" s="202"/>
    </row>
    <row r="502" s="201" customFormat="1" ht="14.25">
      <c r="K502" s="202"/>
    </row>
    <row r="503" s="201" customFormat="1" ht="14.25">
      <c r="K503" s="202"/>
    </row>
    <row r="504" s="201" customFormat="1" ht="14.25">
      <c r="K504" s="202"/>
    </row>
    <row r="505" s="201" customFormat="1" ht="14.25">
      <c r="K505" s="202"/>
    </row>
    <row r="506" s="201" customFormat="1" ht="14.25">
      <c r="K506" s="202"/>
    </row>
    <row r="507" s="201" customFormat="1" ht="14.25">
      <c r="K507" s="202"/>
    </row>
    <row r="508" s="201" customFormat="1" ht="14.25">
      <c r="K508" s="202"/>
    </row>
    <row r="509" s="201" customFormat="1" ht="14.25">
      <c r="K509" s="202"/>
    </row>
    <row r="510" s="201" customFormat="1" ht="14.25">
      <c r="K510" s="202"/>
    </row>
    <row r="511" s="201" customFormat="1" ht="14.25">
      <c r="K511" s="202"/>
    </row>
    <row r="512" s="201" customFormat="1" ht="14.25">
      <c r="K512" s="202"/>
    </row>
    <row r="513" s="201" customFormat="1" ht="14.25">
      <c r="K513" s="202"/>
    </row>
    <row r="514" s="201" customFormat="1" ht="14.25">
      <c r="K514" s="202"/>
    </row>
    <row r="515" s="201" customFormat="1" ht="14.25">
      <c r="K515" s="202"/>
    </row>
    <row r="516" s="201" customFormat="1" ht="14.25">
      <c r="K516" s="202"/>
    </row>
    <row r="517" s="201" customFormat="1" ht="14.25">
      <c r="K517" s="202"/>
    </row>
    <row r="518" s="201" customFormat="1" ht="14.25">
      <c r="K518" s="202"/>
    </row>
    <row r="519" s="201" customFormat="1" ht="14.25">
      <c r="K519" s="202"/>
    </row>
    <row r="520" s="201" customFormat="1" ht="14.25">
      <c r="K520" s="202"/>
    </row>
    <row r="521" s="201" customFormat="1" ht="14.25">
      <c r="K521" s="202"/>
    </row>
    <row r="522" s="201" customFormat="1" ht="14.25">
      <c r="K522" s="202"/>
    </row>
    <row r="523" s="201" customFormat="1" ht="14.25">
      <c r="K523" s="202"/>
    </row>
    <row r="524" s="201" customFormat="1" ht="14.25">
      <c r="K524" s="202"/>
    </row>
    <row r="525" s="201" customFormat="1" ht="14.25">
      <c r="K525" s="202"/>
    </row>
    <row r="526" s="201" customFormat="1" ht="14.25">
      <c r="K526" s="202"/>
    </row>
    <row r="527" s="201" customFormat="1" ht="14.25">
      <c r="K527" s="202"/>
    </row>
    <row r="528" s="201" customFormat="1" ht="14.25">
      <c r="K528" s="202"/>
    </row>
    <row r="529" s="201" customFormat="1" ht="14.25">
      <c r="K529" s="202"/>
    </row>
    <row r="530" s="201" customFormat="1" ht="14.25">
      <c r="K530" s="202"/>
    </row>
    <row r="531" s="201" customFormat="1" ht="14.25">
      <c r="K531" s="202"/>
    </row>
    <row r="532" s="201" customFormat="1" ht="14.25">
      <c r="K532" s="202"/>
    </row>
    <row r="533" s="201" customFormat="1" ht="14.25">
      <c r="K533" s="202"/>
    </row>
    <row r="534" s="201" customFormat="1" ht="14.25">
      <c r="K534" s="202"/>
    </row>
    <row r="535" s="201" customFormat="1" ht="14.25">
      <c r="K535" s="202"/>
    </row>
    <row r="536" s="201" customFormat="1" ht="14.25">
      <c r="K536" s="202"/>
    </row>
    <row r="537" s="201" customFormat="1" ht="14.25">
      <c r="K537" s="202"/>
    </row>
    <row r="538" s="201" customFormat="1" ht="14.25">
      <c r="K538" s="202"/>
    </row>
    <row r="539" s="201" customFormat="1" ht="14.25">
      <c r="K539" s="202"/>
    </row>
    <row r="540" s="201" customFormat="1" ht="14.25">
      <c r="K540" s="202"/>
    </row>
    <row r="541" s="201" customFormat="1" ht="14.25">
      <c r="K541" s="202"/>
    </row>
    <row r="542" s="201" customFormat="1" ht="14.25">
      <c r="K542" s="202"/>
    </row>
    <row r="543" s="201" customFormat="1" ht="14.25">
      <c r="K543" s="202"/>
    </row>
    <row r="544" s="201" customFormat="1" ht="14.25">
      <c r="K544" s="202"/>
    </row>
    <row r="545" s="201" customFormat="1" ht="14.25">
      <c r="K545" s="202"/>
    </row>
    <row r="546" s="201" customFormat="1" ht="14.25">
      <c r="K546" s="202"/>
    </row>
    <row r="547" s="201" customFormat="1" ht="14.25">
      <c r="K547" s="202"/>
    </row>
    <row r="548" s="201" customFormat="1" ht="14.25">
      <c r="K548" s="202"/>
    </row>
    <row r="549" s="201" customFormat="1" ht="14.25">
      <c r="K549" s="202"/>
    </row>
    <row r="550" s="201" customFormat="1" ht="14.25">
      <c r="K550" s="202"/>
    </row>
    <row r="551" s="201" customFormat="1" ht="14.25">
      <c r="K551" s="202"/>
    </row>
    <row r="552" s="201" customFormat="1" ht="14.25">
      <c r="K552" s="202"/>
    </row>
    <row r="553" s="201" customFormat="1" ht="14.25">
      <c r="K553" s="202"/>
    </row>
    <row r="554" s="201" customFormat="1" ht="14.25">
      <c r="K554" s="202"/>
    </row>
    <row r="555" s="201" customFormat="1" ht="14.25">
      <c r="K555" s="202"/>
    </row>
    <row r="556" s="201" customFormat="1" ht="14.25">
      <c r="K556" s="202"/>
    </row>
    <row r="557" s="201" customFormat="1" ht="14.25">
      <c r="K557" s="202"/>
    </row>
    <row r="558" s="201" customFormat="1" ht="14.25">
      <c r="K558" s="202"/>
    </row>
    <row r="559" s="201" customFormat="1" ht="14.25">
      <c r="K559" s="202"/>
    </row>
    <row r="560" s="201" customFormat="1" ht="14.25">
      <c r="K560" s="202"/>
    </row>
    <row r="561" s="201" customFormat="1" ht="14.25">
      <c r="K561" s="202"/>
    </row>
    <row r="562" s="201" customFormat="1" ht="14.25">
      <c r="K562" s="202"/>
    </row>
    <row r="563" s="201" customFormat="1" ht="14.25">
      <c r="K563" s="202"/>
    </row>
    <row r="564" s="201" customFormat="1" ht="14.25">
      <c r="K564" s="202"/>
    </row>
    <row r="565" s="201" customFormat="1" ht="14.25">
      <c r="K565" s="202"/>
    </row>
    <row r="566" s="201" customFormat="1" ht="14.25">
      <c r="K566" s="202"/>
    </row>
    <row r="567" s="201" customFormat="1" ht="14.25">
      <c r="K567" s="202"/>
    </row>
    <row r="568" s="201" customFormat="1" ht="14.25">
      <c r="K568" s="202"/>
    </row>
    <row r="569" s="201" customFormat="1" ht="14.25">
      <c r="K569" s="202"/>
    </row>
    <row r="570" s="201" customFormat="1" ht="14.25">
      <c r="K570" s="202"/>
    </row>
    <row r="571" s="201" customFormat="1" ht="14.25">
      <c r="K571" s="202"/>
    </row>
    <row r="572" s="201" customFormat="1" ht="14.25">
      <c r="K572" s="202"/>
    </row>
    <row r="573" s="201" customFormat="1" ht="14.25">
      <c r="K573" s="202"/>
    </row>
    <row r="574" s="201" customFormat="1" ht="14.25">
      <c r="K574" s="202"/>
    </row>
    <row r="575" s="201" customFormat="1" ht="14.25">
      <c r="K575" s="202"/>
    </row>
    <row r="576" s="201" customFormat="1" ht="14.25">
      <c r="K576" s="202"/>
    </row>
    <row r="577" s="201" customFormat="1" ht="14.25">
      <c r="K577" s="202"/>
    </row>
    <row r="578" s="201" customFormat="1" ht="14.25">
      <c r="K578" s="202"/>
    </row>
    <row r="579" s="201" customFormat="1" ht="14.25">
      <c r="K579" s="202"/>
    </row>
    <row r="580" s="201" customFormat="1" ht="14.25">
      <c r="K580" s="202"/>
    </row>
    <row r="581" s="201" customFormat="1" ht="14.25">
      <c r="K581" s="202"/>
    </row>
    <row r="582" s="201" customFormat="1" ht="14.25">
      <c r="K582" s="202"/>
    </row>
    <row r="583" s="201" customFormat="1" ht="14.25">
      <c r="K583" s="202"/>
    </row>
    <row r="584" s="201" customFormat="1" ht="14.25">
      <c r="K584" s="202"/>
    </row>
    <row r="585" s="201" customFormat="1" ht="14.25">
      <c r="K585" s="202"/>
    </row>
    <row r="586" s="201" customFormat="1" ht="14.25">
      <c r="K586" s="202"/>
    </row>
    <row r="587" s="201" customFormat="1" ht="14.25">
      <c r="K587" s="202"/>
    </row>
    <row r="588" s="201" customFormat="1" ht="14.25">
      <c r="K588" s="202"/>
    </row>
    <row r="589" s="201" customFormat="1" ht="14.25">
      <c r="K589" s="202"/>
    </row>
    <row r="590" s="201" customFormat="1" ht="14.25">
      <c r="K590" s="202"/>
    </row>
    <row r="591" s="201" customFormat="1" ht="14.25">
      <c r="K591" s="202"/>
    </row>
    <row r="592" s="201" customFormat="1" ht="14.25">
      <c r="K592" s="202"/>
    </row>
    <row r="593" s="201" customFormat="1" ht="14.25">
      <c r="K593" s="202"/>
    </row>
    <row r="594" s="201" customFormat="1" ht="14.25">
      <c r="K594" s="202"/>
    </row>
    <row r="595" s="201" customFormat="1" ht="14.25">
      <c r="K595" s="202"/>
    </row>
    <row r="596" s="201" customFormat="1" ht="14.25">
      <c r="K596" s="202"/>
    </row>
  </sheetData>
  <sheetProtection password="CACA" sheet="1" objects="1" scenarios="1" selectLockedCells="1"/>
  <mergeCells count="118">
    <mergeCell ref="D247:E247"/>
    <mergeCell ref="K262:P262"/>
    <mergeCell ref="D253:F253"/>
    <mergeCell ref="G257:I257"/>
    <mergeCell ref="G258:I258"/>
    <mergeCell ref="J257:L257"/>
    <mergeCell ref="J258:L258"/>
    <mergeCell ref="G241:I241"/>
    <mergeCell ref="F242:H242"/>
    <mergeCell ref="F243:H243"/>
    <mergeCell ref="F244:H244"/>
    <mergeCell ref="F245:H245"/>
    <mergeCell ref="I244:K244"/>
    <mergeCell ref="E307:H307"/>
    <mergeCell ref="D248:F248"/>
    <mergeCell ref="D262:G262"/>
    <mergeCell ref="D264:G264"/>
    <mergeCell ref="D263:G263"/>
    <mergeCell ref="H158:N158"/>
    <mergeCell ref="H161:M161"/>
    <mergeCell ref="I247:J247"/>
    <mergeCell ref="G240:I240"/>
    <mergeCell ref="C234:E234"/>
    <mergeCell ref="H152:N152"/>
    <mergeCell ref="H154:M154"/>
    <mergeCell ref="H157:K157"/>
    <mergeCell ref="V73:X73"/>
    <mergeCell ref="H155:N155"/>
    <mergeCell ref="H150:L150"/>
    <mergeCell ref="H151:L151"/>
    <mergeCell ref="R95:U95"/>
    <mergeCell ref="C154:G154"/>
    <mergeCell ref="D155:G155"/>
    <mergeCell ref="T84:U84"/>
    <mergeCell ref="T86:U86"/>
    <mergeCell ref="T90:X90"/>
    <mergeCell ref="D145:I145"/>
    <mergeCell ref="G149:L149"/>
    <mergeCell ref="J145:L145"/>
    <mergeCell ref="S110:T110"/>
    <mergeCell ref="S111:U111"/>
    <mergeCell ref="A1:I1"/>
    <mergeCell ref="B43:D43"/>
    <mergeCell ref="B42:D42"/>
    <mergeCell ref="H42:J42"/>
    <mergeCell ref="B38:D38"/>
    <mergeCell ref="B39:D39"/>
    <mergeCell ref="I16:J16"/>
    <mergeCell ref="B18:E18"/>
    <mergeCell ref="E36:F36"/>
    <mergeCell ref="B36:D36"/>
    <mergeCell ref="A48:K48"/>
    <mergeCell ref="H40:J40"/>
    <mergeCell ref="H41:J41"/>
    <mergeCell ref="B40:D40"/>
    <mergeCell ref="F44:J44"/>
    <mergeCell ref="F45:J45"/>
    <mergeCell ref="H43:J43"/>
    <mergeCell ref="B44:E44"/>
    <mergeCell ref="B37:J37"/>
    <mergeCell ref="H38:J38"/>
    <mergeCell ref="H39:J39"/>
    <mergeCell ref="B41:D41"/>
    <mergeCell ref="G30:K36"/>
    <mergeCell ref="B35:C35"/>
    <mergeCell ref="E32:F33"/>
    <mergeCell ref="B34:D34"/>
    <mergeCell ref="E34:F34"/>
    <mergeCell ref="I15:J15"/>
    <mergeCell ref="E30:F30"/>
    <mergeCell ref="G29:J29"/>
    <mergeCell ref="G18:J18"/>
    <mergeCell ref="B19:D22"/>
    <mergeCell ref="B23:D27"/>
    <mergeCell ref="E21:F21"/>
    <mergeCell ref="E19:F19"/>
    <mergeCell ref="E20:F20"/>
    <mergeCell ref="E22:F22"/>
    <mergeCell ref="E23:F23"/>
    <mergeCell ref="B32:D33"/>
    <mergeCell ref="D12:D13"/>
    <mergeCell ref="E12:E13"/>
    <mergeCell ref="B29:D29"/>
    <mergeCell ref="B30:D30"/>
    <mergeCell ref="B16:C16"/>
    <mergeCell ref="B31:F31"/>
    <mergeCell ref="E26:F26"/>
    <mergeCell ref="B15:C15"/>
    <mergeCell ref="B3:E3"/>
    <mergeCell ref="B4:E4"/>
    <mergeCell ref="F4:J4"/>
    <mergeCell ref="B5:C5"/>
    <mergeCell ref="G10:J10"/>
    <mergeCell ref="G11:J11"/>
    <mergeCell ref="G8:J8"/>
    <mergeCell ref="D6:F6"/>
    <mergeCell ref="G6:J6"/>
    <mergeCell ref="G9:J9"/>
    <mergeCell ref="B6:C6"/>
    <mergeCell ref="F12:F13"/>
    <mergeCell ref="D5:J5"/>
    <mergeCell ref="B8:C8"/>
    <mergeCell ref="G19:J28"/>
    <mergeCell ref="I17:J17"/>
    <mergeCell ref="B14:J14"/>
    <mergeCell ref="B28:D28"/>
    <mergeCell ref="D15:E15"/>
    <mergeCell ref="D16:E16"/>
    <mergeCell ref="A2:J2"/>
    <mergeCell ref="G12:I12"/>
    <mergeCell ref="G13:I13"/>
    <mergeCell ref="B9:C11"/>
    <mergeCell ref="B12:C13"/>
    <mergeCell ref="G3:J3"/>
    <mergeCell ref="A3:A32"/>
    <mergeCell ref="E28:F28"/>
    <mergeCell ref="E24:F24"/>
    <mergeCell ref="E25:F25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scale="70" r:id="rId3"/>
  <rowBreaks count="1" manualBreakCount="1">
    <brk id="46" max="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929"/>
  <sheetViews>
    <sheetView showGridLines="0" showRowColHeaders="0" view="pageBreakPreview" zoomScaleSheetLayoutView="100" workbookViewId="0" topLeftCell="B523">
      <selection activeCell="L10" sqref="L10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13.00390625" style="2" bestFit="1" customWidth="1"/>
    <col min="5" max="5" width="10.28125" style="2" customWidth="1"/>
    <col min="6" max="6" width="12.00390625" style="2" customWidth="1"/>
    <col min="7" max="7" width="15.28125" style="2" customWidth="1"/>
    <col min="8" max="8" width="27.28125" style="2" customWidth="1"/>
    <col min="9" max="9" width="9.57421875" style="2" bestFit="1" customWidth="1"/>
    <col min="10" max="16384" width="9.140625" style="2" customWidth="1"/>
  </cols>
  <sheetData>
    <row r="1" spans="1:9" ht="14.25">
      <c r="A1" s="587" t="s">
        <v>5</v>
      </c>
      <c r="B1" s="588"/>
      <c r="C1" s="588"/>
      <c r="D1" s="588"/>
      <c r="E1" s="588"/>
      <c r="F1" s="588"/>
      <c r="G1" s="588"/>
      <c r="H1" s="588"/>
      <c r="I1" s="589"/>
    </row>
    <row r="2" spans="1:9" ht="14.25">
      <c r="A2" s="590"/>
      <c r="B2" s="591"/>
      <c r="C2" s="591"/>
      <c r="D2" s="591"/>
      <c r="E2" s="591"/>
      <c r="F2" s="591"/>
      <c r="G2" s="591"/>
      <c r="H2" s="591"/>
      <c r="I2" s="592"/>
    </row>
    <row r="3" spans="1:9" ht="18.75" customHeight="1">
      <c r="A3" s="605" t="s">
        <v>6</v>
      </c>
      <c r="B3" s="606"/>
      <c r="C3" s="606"/>
      <c r="D3" s="606"/>
      <c r="E3" s="606"/>
      <c r="F3" s="606"/>
      <c r="G3" s="606"/>
      <c r="H3" s="606"/>
      <c r="I3" s="607"/>
    </row>
    <row r="4" spans="1:9" ht="14.25">
      <c r="A4" s="3"/>
      <c r="B4" s="10"/>
      <c r="C4" s="10"/>
      <c r="D4" s="10"/>
      <c r="E4" s="10"/>
      <c r="F4" s="10"/>
      <c r="G4" s="10"/>
      <c r="H4" s="10"/>
      <c r="I4" s="4"/>
    </row>
    <row r="5" spans="1:9" ht="15">
      <c r="A5" s="619" t="s">
        <v>7</v>
      </c>
      <c r="B5" s="620"/>
      <c r="C5" s="620"/>
      <c r="D5" s="620"/>
      <c r="E5" s="620"/>
      <c r="F5" s="620"/>
      <c r="G5" s="620"/>
      <c r="H5" s="620"/>
      <c r="I5" s="621"/>
    </row>
    <row r="6" spans="1:9" ht="14.25" customHeight="1">
      <c r="A6" s="470" t="s">
        <v>735</v>
      </c>
      <c r="B6" s="471"/>
      <c r="C6" s="471"/>
      <c r="D6" s="471"/>
      <c r="E6" s="471"/>
      <c r="F6" s="471"/>
      <c r="G6" s="471"/>
      <c r="H6" s="471"/>
      <c r="I6" s="472"/>
    </row>
    <row r="7" spans="1:9" ht="14.25" customHeight="1">
      <c r="A7" s="470"/>
      <c r="B7" s="471"/>
      <c r="C7" s="471"/>
      <c r="D7" s="471"/>
      <c r="E7" s="471"/>
      <c r="F7" s="471"/>
      <c r="G7" s="471"/>
      <c r="H7" s="471"/>
      <c r="I7" s="472"/>
    </row>
    <row r="8" spans="1:9" ht="15">
      <c r="A8" s="470" t="s">
        <v>736</v>
      </c>
      <c r="B8" s="471"/>
      <c r="C8" s="471"/>
      <c r="D8" s="471"/>
      <c r="E8" s="471"/>
      <c r="F8" s="471"/>
      <c r="G8" s="471"/>
      <c r="H8" s="471"/>
      <c r="I8" s="472"/>
    </row>
    <row r="9" spans="1:9" ht="20.25" customHeight="1">
      <c r="A9" s="602" t="s">
        <v>8</v>
      </c>
      <c r="B9" s="603"/>
      <c r="C9" s="603"/>
      <c r="D9" s="603"/>
      <c r="E9" s="603"/>
      <c r="F9" s="603"/>
      <c r="G9" s="603"/>
      <c r="H9" s="603"/>
      <c r="I9" s="604"/>
    </row>
    <row r="10" spans="1:9" ht="14.25">
      <c r="A10" s="3"/>
      <c r="B10" s="10"/>
      <c r="C10" s="10"/>
      <c r="D10" s="10"/>
      <c r="E10" s="10"/>
      <c r="F10" s="10"/>
      <c r="G10" s="10"/>
      <c r="H10" s="10"/>
      <c r="I10" s="4"/>
    </row>
    <row r="11" spans="1:9" ht="14.25">
      <c r="A11" s="484" t="s">
        <v>9</v>
      </c>
      <c r="B11" s="468"/>
      <c r="C11" s="468"/>
      <c r="D11" s="468"/>
      <c r="E11" s="468"/>
      <c r="F11" s="468"/>
      <c r="G11" s="468"/>
      <c r="H11" s="468"/>
      <c r="I11" s="469"/>
    </row>
    <row r="12" spans="1:9" ht="14.25">
      <c r="A12" s="484" t="s">
        <v>10</v>
      </c>
      <c r="B12" s="468"/>
      <c r="C12" s="468"/>
      <c r="D12" s="468"/>
      <c r="E12" s="468"/>
      <c r="F12" s="468"/>
      <c r="G12" s="468"/>
      <c r="H12" s="468"/>
      <c r="I12" s="469"/>
    </row>
    <row r="13" spans="1:9" ht="14.2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4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>
      <c r="A15" s="7"/>
      <c r="B15" s="8"/>
      <c r="C15" s="8"/>
      <c r="D15" s="8"/>
      <c r="E15" s="9"/>
      <c r="F15" s="7"/>
      <c r="G15" s="8"/>
      <c r="H15" s="8"/>
      <c r="I15" s="9"/>
    </row>
    <row r="16" spans="1:9" ht="18">
      <c r="A16" s="3" t="s">
        <v>11</v>
      </c>
      <c r="B16" s="10"/>
      <c r="C16" s="10"/>
      <c r="D16" s="10"/>
      <c r="E16" s="4"/>
      <c r="F16" s="594" t="str">
        <f>my!G3</f>
        <v>K.L.RAVINDRANADH</v>
      </c>
      <c r="G16" s="595"/>
      <c r="H16" s="595"/>
      <c r="I16" s="596"/>
    </row>
    <row r="17" spans="1:9" ht="14.25">
      <c r="A17" s="3"/>
      <c r="B17" s="10"/>
      <c r="C17" s="10"/>
      <c r="D17" s="10"/>
      <c r="E17" s="4"/>
      <c r="F17" s="3"/>
      <c r="G17" s="10"/>
      <c r="H17" s="10"/>
      <c r="I17" s="4"/>
    </row>
    <row r="18" spans="1:9" ht="14.25" customHeight="1">
      <c r="A18" s="3" t="s">
        <v>12</v>
      </c>
      <c r="B18" s="10"/>
      <c r="C18" s="10"/>
      <c r="D18" s="10"/>
      <c r="E18" s="10"/>
      <c r="F18" s="562" t="str">
        <f>my!D5</f>
        <v>SCHOOL ASSISTANT</v>
      </c>
      <c r="G18" s="597"/>
      <c r="H18" s="597"/>
      <c r="I18" s="598"/>
    </row>
    <row r="19" spans="1:9" ht="14.25" customHeight="1">
      <c r="A19" s="3"/>
      <c r="B19" s="10"/>
      <c r="C19" s="10"/>
      <c r="D19" s="10"/>
      <c r="E19" s="10"/>
      <c r="F19" s="599"/>
      <c r="G19" s="600"/>
      <c r="H19" s="600"/>
      <c r="I19" s="601"/>
    </row>
    <row r="20" spans="1:9" ht="14.25" customHeight="1">
      <c r="A20" s="3"/>
      <c r="B20" s="10"/>
      <c r="C20" s="10"/>
      <c r="D20" s="10"/>
      <c r="E20" s="10"/>
      <c r="F20" s="565" t="str">
        <f>my!D6</f>
        <v>ZPHIGH SCHOOL</v>
      </c>
      <c r="G20" s="566"/>
      <c r="H20" s="566"/>
      <c r="I20" s="567"/>
    </row>
    <row r="21" spans="1:9" ht="15">
      <c r="A21" s="5"/>
      <c r="B21" s="11"/>
      <c r="C21" s="11"/>
      <c r="D21" s="11"/>
      <c r="E21" s="11"/>
      <c r="F21" s="571" t="str">
        <f>my!G6</f>
        <v>JAGGAPURAM</v>
      </c>
      <c r="G21" s="572"/>
      <c r="H21" s="572"/>
      <c r="I21" s="573"/>
    </row>
    <row r="22" spans="1:9" ht="14.25">
      <c r="A22" s="7"/>
      <c r="B22" s="8"/>
      <c r="C22" s="8"/>
      <c r="D22" s="8"/>
      <c r="E22" s="9"/>
      <c r="F22" s="3"/>
      <c r="G22" s="10"/>
      <c r="H22" s="10"/>
      <c r="I22" s="4"/>
    </row>
    <row r="23" spans="1:9" ht="14.25">
      <c r="A23" s="3" t="s">
        <v>13</v>
      </c>
      <c r="B23" s="10"/>
      <c r="C23" s="10"/>
      <c r="D23" s="10"/>
      <c r="E23" s="4"/>
      <c r="F23" s="3"/>
      <c r="G23" s="66" t="s">
        <v>449</v>
      </c>
      <c r="H23" s="19"/>
      <c r="I23" s="4"/>
    </row>
    <row r="24" spans="1:9" ht="14.25">
      <c r="A24" s="3" t="s">
        <v>520</v>
      </c>
      <c r="B24" s="10"/>
      <c r="C24" s="10"/>
      <c r="D24" s="10"/>
      <c r="E24" s="4"/>
      <c r="F24" s="3"/>
      <c r="G24" s="19"/>
      <c r="H24" s="19"/>
      <c r="I24" s="4"/>
    </row>
    <row r="25" spans="1:9" ht="14.25">
      <c r="A25" s="5"/>
      <c r="B25" s="11"/>
      <c r="C25" s="11"/>
      <c r="D25" s="11"/>
      <c r="E25" s="6"/>
      <c r="F25" s="3"/>
      <c r="G25" s="10"/>
      <c r="H25" s="10"/>
      <c r="I25" s="4"/>
    </row>
    <row r="26" spans="1:9" ht="18.75" customHeight="1">
      <c r="A26" s="7" t="s">
        <v>14</v>
      </c>
      <c r="B26" s="8"/>
      <c r="C26" s="8"/>
      <c r="D26" s="8"/>
      <c r="E26" s="8"/>
      <c r="F26" s="481" t="str">
        <f>F16</f>
        <v>K.L.RAVINDRANADH</v>
      </c>
      <c r="G26" s="482"/>
      <c r="H26" s="482"/>
      <c r="I26" s="483"/>
    </row>
    <row r="27" spans="1:9" ht="14.25">
      <c r="A27" s="3"/>
      <c r="B27" s="10"/>
      <c r="C27" s="10"/>
      <c r="D27" s="10"/>
      <c r="E27" s="10"/>
      <c r="F27" s="484" t="str">
        <f>F18</f>
        <v>SCHOOL ASSISTANT</v>
      </c>
      <c r="G27" s="468"/>
      <c r="H27" s="468"/>
      <c r="I27" s="469"/>
    </row>
    <row r="28" spans="1:9" ht="14.25">
      <c r="A28" s="3"/>
      <c r="B28" s="10"/>
      <c r="C28" s="10"/>
      <c r="D28" s="10"/>
      <c r="E28" s="10"/>
      <c r="F28" s="484" t="str">
        <f>F20</f>
        <v>ZPHIGH SCHOOL</v>
      </c>
      <c r="G28" s="468"/>
      <c r="H28" s="468"/>
      <c r="I28" s="469"/>
    </row>
    <row r="29" spans="1:9" ht="14.25">
      <c r="A29" s="3"/>
      <c r="B29" s="10"/>
      <c r="C29" s="10"/>
      <c r="D29" s="10"/>
      <c r="E29" s="10"/>
      <c r="F29" s="484" t="str">
        <f>CONCATENATE(F21,", ",my!G12,"(",my!J12,")")</f>
        <v>JAGGAPURAM, EDLAPADU (MANDAL)</v>
      </c>
      <c r="G29" s="468"/>
      <c r="H29" s="468"/>
      <c r="I29" s="469"/>
    </row>
    <row r="30" spans="1:9" ht="14.25">
      <c r="A30" s="3"/>
      <c r="B30" s="10"/>
      <c r="C30" s="10"/>
      <c r="D30" s="10"/>
      <c r="E30" s="10"/>
      <c r="F30" s="484" t="str">
        <f>CONCATENATE(my!G13,"(",my!J13,")")</f>
        <v>GUNTUR(DIST)</v>
      </c>
      <c r="G30" s="468"/>
      <c r="H30" s="468"/>
      <c r="I30" s="469"/>
    </row>
    <row r="31" spans="1:9" ht="9.75" customHeight="1">
      <c r="A31" s="5"/>
      <c r="B31" s="11"/>
      <c r="C31" s="11"/>
      <c r="D31" s="11"/>
      <c r="E31" s="11"/>
      <c r="F31" s="479"/>
      <c r="G31" s="462"/>
      <c r="H31" s="462"/>
      <c r="I31" s="480"/>
    </row>
    <row r="32" spans="1:9" ht="18.75" customHeight="1">
      <c r="A32" s="7" t="s">
        <v>15</v>
      </c>
      <c r="B32" s="8"/>
      <c r="C32" s="8"/>
      <c r="D32" s="8"/>
      <c r="E32" s="9"/>
      <c r="F32" s="481" t="str">
        <f>my!E19</f>
        <v>K.L.RAVINDRANADH              </v>
      </c>
      <c r="G32" s="482"/>
      <c r="H32" s="482"/>
      <c r="I32" s="483"/>
    </row>
    <row r="33" spans="1:9" ht="14.25">
      <c r="A33" s="3"/>
      <c r="B33" s="10"/>
      <c r="C33" s="10"/>
      <c r="D33" s="10"/>
      <c r="E33" s="4"/>
      <c r="F33" s="481" t="str">
        <f>my!E20</f>
        <v>pandaripuram d.no.4-4/4</v>
      </c>
      <c r="G33" s="482"/>
      <c r="H33" s="482"/>
      <c r="I33" s="483"/>
    </row>
    <row r="34" spans="1:9" ht="14.25">
      <c r="A34" s="3"/>
      <c r="B34" s="10"/>
      <c r="C34" s="10"/>
      <c r="D34" s="10"/>
      <c r="E34" s="4"/>
      <c r="F34" s="481" t="str">
        <f>my!E21</f>
        <v>BEHIND SRINIVAS THEATRE</v>
      </c>
      <c r="G34" s="482"/>
      <c r="H34" s="482"/>
      <c r="I34" s="483"/>
    </row>
    <row r="35" spans="1:9" ht="14.25">
      <c r="A35" s="3"/>
      <c r="B35" s="10"/>
      <c r="C35" s="10"/>
      <c r="D35" s="10"/>
      <c r="E35" s="4"/>
      <c r="F35" s="481" t="str">
        <f>my!E22</f>
        <v>CHILAKALURIPET 522616</v>
      </c>
      <c r="G35" s="482"/>
      <c r="H35" s="482"/>
      <c r="I35" s="483"/>
    </row>
    <row r="36" spans="1:9" ht="9.75" customHeight="1">
      <c r="A36" s="3"/>
      <c r="B36" s="10"/>
      <c r="C36" s="10"/>
      <c r="D36" s="10"/>
      <c r="E36" s="4"/>
      <c r="F36" s="3"/>
      <c r="G36" s="10"/>
      <c r="H36" s="10"/>
      <c r="I36" s="4"/>
    </row>
    <row r="37" spans="1:9" ht="14.25">
      <c r="A37" s="7" t="s">
        <v>16</v>
      </c>
      <c r="B37" s="8"/>
      <c r="C37" s="8"/>
      <c r="D37" s="8"/>
      <c r="E37" s="9"/>
      <c r="F37" s="7"/>
      <c r="G37" s="8"/>
      <c r="H37" s="8"/>
      <c r="I37" s="9"/>
    </row>
    <row r="38" spans="1:9" ht="14.25">
      <c r="A38" s="3"/>
      <c r="B38" s="10"/>
      <c r="C38" s="10"/>
      <c r="D38" s="10"/>
      <c r="E38" s="4"/>
      <c r="F38" s="3"/>
      <c r="G38" s="10"/>
      <c r="H38" s="10"/>
      <c r="I38" s="4"/>
    </row>
    <row r="39" spans="1:9" ht="14.25">
      <c r="A39" s="3" t="s">
        <v>17</v>
      </c>
      <c r="B39" s="10"/>
      <c r="C39" s="10"/>
      <c r="D39" s="10"/>
      <c r="E39" s="4"/>
      <c r="F39" s="3"/>
      <c r="G39" s="10" t="s">
        <v>28</v>
      </c>
      <c r="H39" s="10"/>
      <c r="I39" s="4"/>
    </row>
    <row r="40" spans="1:9" ht="14.25">
      <c r="A40" s="3" t="s">
        <v>18</v>
      </c>
      <c r="B40" s="10"/>
      <c r="C40" s="10"/>
      <c r="D40" s="10"/>
      <c r="E40" s="4"/>
      <c r="F40" s="484" t="s">
        <v>29</v>
      </c>
      <c r="G40" s="468"/>
      <c r="H40" s="468"/>
      <c r="I40" s="469"/>
    </row>
    <row r="41" spans="1:9" ht="14.25" customHeight="1">
      <c r="A41" s="3" t="s">
        <v>19</v>
      </c>
      <c r="B41" s="10"/>
      <c r="C41" s="10"/>
      <c r="D41" s="10"/>
      <c r="E41" s="4"/>
      <c r="F41" s="498"/>
      <c r="G41" s="499" t="str">
        <f>my!G260</f>
        <v>Rs 10150/-</v>
      </c>
      <c r="H41" s="499"/>
      <c r="I41" s="4"/>
    </row>
    <row r="42" spans="1:9" ht="14.25" customHeight="1">
      <c r="A42" s="3"/>
      <c r="B42" s="10"/>
      <c r="C42" s="10"/>
      <c r="D42" s="10"/>
      <c r="E42" s="4"/>
      <c r="F42" s="608"/>
      <c r="G42" s="609"/>
      <c r="H42" s="609"/>
      <c r="I42" s="6"/>
    </row>
    <row r="43" spans="1:9" ht="14.25">
      <c r="A43" s="3"/>
      <c r="B43" s="10"/>
      <c r="C43" s="10"/>
      <c r="D43" s="10"/>
      <c r="E43" s="4"/>
      <c r="F43" s="7"/>
      <c r="G43" s="8"/>
      <c r="H43" s="8"/>
      <c r="I43" s="9"/>
    </row>
    <row r="44" spans="1:9" ht="14.25">
      <c r="A44" s="3" t="s">
        <v>20</v>
      </c>
      <c r="B44" s="10"/>
      <c r="C44" s="10"/>
      <c r="D44" s="10"/>
      <c r="E44" s="4"/>
      <c r="F44" s="3"/>
      <c r="G44" s="65" t="s">
        <v>452</v>
      </c>
      <c r="H44" s="10"/>
      <c r="I44" s="4"/>
    </row>
    <row r="45" spans="1:9" ht="14.25">
      <c r="A45" s="3" t="s">
        <v>21</v>
      </c>
      <c r="B45" s="10"/>
      <c r="C45" s="10"/>
      <c r="D45" s="10"/>
      <c r="E45" s="4"/>
      <c r="F45" s="3"/>
      <c r="G45" s="10"/>
      <c r="H45" s="10"/>
      <c r="I45" s="4"/>
    </row>
    <row r="46" spans="1:9" ht="14.25">
      <c r="A46" s="5"/>
      <c r="B46" s="11"/>
      <c r="C46" s="11"/>
      <c r="D46" s="11"/>
      <c r="E46" s="6"/>
      <c r="F46" s="5"/>
      <c r="G46" s="11"/>
      <c r="H46" s="11"/>
      <c r="I46" s="6"/>
    </row>
    <row r="47" spans="1:9" ht="14.25">
      <c r="A47" s="7"/>
      <c r="B47" s="8"/>
      <c r="C47" s="8"/>
      <c r="D47" s="8"/>
      <c r="E47" s="9"/>
      <c r="F47" s="7"/>
      <c r="G47" s="8"/>
      <c r="H47" s="8"/>
      <c r="I47" s="9"/>
    </row>
    <row r="48" spans="1:9" ht="14.25" customHeight="1">
      <c r="A48" s="3" t="s">
        <v>22</v>
      </c>
      <c r="B48" s="10"/>
      <c r="C48" s="10"/>
      <c r="D48" s="10"/>
      <c r="E48" s="4"/>
      <c r="F48" s="211"/>
      <c r="G48" s="212"/>
      <c r="H48" s="212"/>
      <c r="I48" s="213"/>
    </row>
    <row r="49" spans="1:9" ht="14.25" customHeight="1">
      <c r="A49" s="3" t="s">
        <v>23</v>
      </c>
      <c r="B49" s="10"/>
      <c r="C49" s="10"/>
      <c r="D49" s="10"/>
      <c r="E49" s="4"/>
      <c r="F49" s="211"/>
      <c r="G49" s="212"/>
      <c r="H49" s="212"/>
      <c r="I49" s="213"/>
    </row>
    <row r="50" spans="1:9" ht="14.25" customHeight="1">
      <c r="A50" s="3"/>
      <c r="B50" s="10"/>
      <c r="C50" s="10"/>
      <c r="D50" s="10"/>
      <c r="E50" s="4"/>
      <c r="F50" s="211"/>
      <c r="G50" s="212"/>
      <c r="H50" s="212"/>
      <c r="I50" s="213"/>
    </row>
    <row r="51" spans="1:9" ht="14.25">
      <c r="A51" s="3"/>
      <c r="B51" s="10"/>
      <c r="C51" s="10"/>
      <c r="D51" s="10"/>
      <c r="E51" s="4"/>
      <c r="F51" s="3"/>
      <c r="G51" s="10"/>
      <c r="H51" s="10"/>
      <c r="I51" s="4"/>
    </row>
    <row r="52" spans="1:9" ht="14.25">
      <c r="A52" s="3"/>
      <c r="B52" s="10"/>
      <c r="C52" s="10"/>
      <c r="D52" s="10"/>
      <c r="E52" s="4"/>
      <c r="F52" s="3"/>
      <c r="G52" s="10"/>
      <c r="H52" s="10"/>
      <c r="I52" s="4"/>
    </row>
    <row r="53" spans="1:9" ht="14.25">
      <c r="A53" s="3"/>
      <c r="B53" s="10"/>
      <c r="C53" s="10"/>
      <c r="D53" s="10"/>
      <c r="E53" s="4"/>
      <c r="F53" s="5"/>
      <c r="G53" s="11"/>
      <c r="H53" s="11"/>
      <c r="I53" s="6"/>
    </row>
    <row r="54" spans="1:9" ht="14.25">
      <c r="A54" s="3" t="s">
        <v>24</v>
      </c>
      <c r="B54" s="10"/>
      <c r="C54" s="10"/>
      <c r="D54" s="10"/>
      <c r="E54" s="4"/>
      <c r="F54" s="610" t="s">
        <v>712</v>
      </c>
      <c r="G54" s="525"/>
      <c r="H54" s="525" t="s">
        <v>27</v>
      </c>
      <c r="I54" s="525"/>
    </row>
    <row r="55" spans="1:9" ht="15" customHeight="1">
      <c r="A55" s="3" t="s">
        <v>25</v>
      </c>
      <c r="B55" s="10"/>
      <c r="C55" s="10"/>
      <c r="D55" s="10"/>
      <c r="E55" s="4"/>
      <c r="F55" s="610"/>
      <c r="G55" s="525"/>
      <c r="H55" s="525"/>
      <c r="I55" s="525"/>
    </row>
    <row r="56" spans="1:9" ht="14.25" customHeight="1">
      <c r="A56" s="3" t="s">
        <v>26</v>
      </c>
      <c r="B56" s="10"/>
      <c r="C56" s="10"/>
      <c r="D56" s="10"/>
      <c r="E56" s="4"/>
      <c r="F56" s="577" t="str">
        <f>CONCATENATE(my!E28,",",my!E29)</f>
        <v>SBI,Chilakaluripet</v>
      </c>
      <c r="G56" s="578"/>
      <c r="H56" s="581">
        <f>my!E30</f>
        <v>123456465</v>
      </c>
      <c r="I56" s="582"/>
    </row>
    <row r="57" spans="1:9" ht="14.25" customHeight="1">
      <c r="A57" s="3"/>
      <c r="B57" s="10"/>
      <c r="C57" s="10"/>
      <c r="D57" s="10"/>
      <c r="E57" s="4"/>
      <c r="F57" s="550"/>
      <c r="G57" s="579"/>
      <c r="H57" s="583"/>
      <c r="I57" s="584"/>
    </row>
    <row r="58" spans="1:9" ht="14.25" customHeight="1">
      <c r="A58" s="3"/>
      <c r="B58" s="10"/>
      <c r="C58" s="10"/>
      <c r="D58" s="10"/>
      <c r="E58" s="4"/>
      <c r="F58" s="550">
        <f>my!F29</f>
        <v>1195</v>
      </c>
      <c r="G58" s="579"/>
      <c r="H58" s="583"/>
      <c r="I58" s="584"/>
    </row>
    <row r="59" spans="1:9" ht="14.25">
      <c r="A59" s="5"/>
      <c r="B59" s="11"/>
      <c r="C59" s="11"/>
      <c r="D59" s="11"/>
      <c r="E59" s="6"/>
      <c r="F59" s="552"/>
      <c r="G59" s="580"/>
      <c r="H59" s="585"/>
      <c r="I59" s="586"/>
    </row>
    <row r="60" spans="1:9" ht="18.7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4.25">
      <c r="A61" s="3" t="s">
        <v>31</v>
      </c>
      <c r="B61" s="10"/>
      <c r="C61" s="10"/>
      <c r="D61" s="10"/>
      <c r="E61" s="10"/>
      <c r="F61" s="10"/>
      <c r="G61" s="10"/>
      <c r="H61" s="10"/>
      <c r="I61" s="4"/>
    </row>
    <row r="62" spans="1:9" ht="14.25">
      <c r="A62" s="5"/>
      <c r="B62" s="11"/>
      <c r="C62" s="11"/>
      <c r="D62" s="11"/>
      <c r="E62" s="11"/>
      <c r="F62" s="11"/>
      <c r="G62" s="11"/>
      <c r="H62" s="11"/>
      <c r="I62" s="6"/>
    </row>
    <row r="63" spans="1:9" ht="14.25">
      <c r="A63" s="521" t="s">
        <v>32</v>
      </c>
      <c r="B63" s="521" t="s">
        <v>33</v>
      </c>
      <c r="C63" s="521"/>
      <c r="D63" s="521"/>
      <c r="E63" s="521" t="s">
        <v>34</v>
      </c>
      <c r="F63" s="521" t="s">
        <v>35</v>
      </c>
      <c r="G63" s="575" t="s">
        <v>36</v>
      </c>
      <c r="H63" s="575"/>
      <c r="I63" s="575"/>
    </row>
    <row r="64" spans="1:9" ht="14.25">
      <c r="A64" s="521"/>
      <c r="B64" s="521"/>
      <c r="C64" s="521"/>
      <c r="D64" s="521"/>
      <c r="E64" s="521"/>
      <c r="F64" s="521"/>
      <c r="G64" s="575"/>
      <c r="H64" s="575"/>
      <c r="I64" s="575"/>
    </row>
    <row r="65" spans="1:9" ht="14.25">
      <c r="A65" s="521"/>
      <c r="B65" s="521"/>
      <c r="C65" s="521"/>
      <c r="D65" s="521"/>
      <c r="E65" s="521"/>
      <c r="F65" s="521"/>
      <c r="G65" s="575"/>
      <c r="H65" s="575"/>
      <c r="I65" s="575"/>
    </row>
    <row r="66" spans="1:9" ht="14.25" customHeight="1">
      <c r="A66" s="576" t="s">
        <v>1</v>
      </c>
      <c r="B66" s="525" t="s">
        <v>37</v>
      </c>
      <c r="C66" s="525"/>
      <c r="D66" s="525"/>
      <c r="E66" s="525" t="s">
        <v>38</v>
      </c>
      <c r="F66" s="575" t="s">
        <v>39</v>
      </c>
      <c r="G66" s="508" t="s">
        <v>713</v>
      </c>
      <c r="H66" s="509"/>
      <c r="I66" s="510"/>
    </row>
    <row r="67" spans="1:9" ht="14.25">
      <c r="A67" s="576"/>
      <c r="B67" s="525"/>
      <c r="C67" s="525"/>
      <c r="D67" s="525"/>
      <c r="E67" s="525"/>
      <c r="F67" s="575"/>
      <c r="G67" s="511"/>
      <c r="H67" s="512"/>
      <c r="I67" s="513"/>
    </row>
    <row r="68" spans="1:9" ht="14.25">
      <c r="A68" s="576"/>
      <c r="B68" s="525"/>
      <c r="C68" s="525"/>
      <c r="D68" s="525"/>
      <c r="E68" s="525"/>
      <c r="F68" s="575"/>
      <c r="G68" s="511"/>
      <c r="H68" s="512"/>
      <c r="I68" s="513"/>
    </row>
    <row r="69" spans="1:9" ht="25.5" customHeight="1">
      <c r="A69" s="576"/>
      <c r="B69" s="525"/>
      <c r="C69" s="525"/>
      <c r="D69" s="525"/>
      <c r="E69" s="525"/>
      <c r="F69" s="575"/>
      <c r="G69" s="514"/>
      <c r="H69" s="515"/>
      <c r="I69" s="516"/>
    </row>
    <row r="70" spans="1:9" ht="14.25">
      <c r="A70" s="521">
        <v>1</v>
      </c>
      <c r="B70" s="473" t="str">
        <f>my!B39</f>
        <v>Smt.prameela</v>
      </c>
      <c r="C70" s="474"/>
      <c r="D70" s="475"/>
      <c r="E70" s="576" t="str">
        <f>my!E39</f>
        <v>07.05.1963</v>
      </c>
      <c r="F70" s="521" t="str">
        <f>my!G39</f>
        <v>Married</v>
      </c>
      <c r="G70" s="473" t="str">
        <f>my!H39</f>
        <v>Yes</v>
      </c>
      <c r="H70" s="474"/>
      <c r="I70" s="475"/>
    </row>
    <row r="71" spans="1:9" ht="14.25">
      <c r="A71" s="521"/>
      <c r="B71" s="476"/>
      <c r="C71" s="477"/>
      <c r="D71" s="478"/>
      <c r="E71" s="576"/>
      <c r="F71" s="521"/>
      <c r="G71" s="517"/>
      <c r="H71" s="518"/>
      <c r="I71" s="519"/>
    </row>
    <row r="72" spans="1:9" ht="14.25">
      <c r="A72" s="521">
        <v>2</v>
      </c>
      <c r="B72" s="473" t="str">
        <f>my!B40</f>
        <v>Ramakrishana</v>
      </c>
      <c r="C72" s="474"/>
      <c r="D72" s="475"/>
      <c r="E72" s="576" t="str">
        <f>my!E40</f>
        <v>20.02.1989</v>
      </c>
      <c r="F72" s="521" t="str">
        <f>my!G40</f>
        <v>Un-Married</v>
      </c>
      <c r="G72" s="473" t="str">
        <f>my!H40</f>
        <v>Not</v>
      </c>
      <c r="H72" s="474"/>
      <c r="I72" s="475"/>
    </row>
    <row r="73" spans="1:9" ht="14.25">
      <c r="A73" s="521"/>
      <c r="B73" s="476"/>
      <c r="C73" s="477"/>
      <c r="D73" s="478"/>
      <c r="E73" s="576"/>
      <c r="F73" s="521"/>
      <c r="G73" s="517"/>
      <c r="H73" s="518"/>
      <c r="I73" s="519"/>
    </row>
    <row r="74" spans="1:9" ht="14.25">
      <c r="A74" s="521">
        <v>3</v>
      </c>
      <c r="B74" s="473" t="str">
        <f>my!B41</f>
        <v>krishnavamsi</v>
      </c>
      <c r="C74" s="474"/>
      <c r="D74" s="475"/>
      <c r="E74" s="576" t="str">
        <f>my!E41</f>
        <v>04.05.1994</v>
      </c>
      <c r="F74" s="521" t="str">
        <f>my!G41</f>
        <v>Un-Married</v>
      </c>
      <c r="G74" s="473" t="str">
        <f>my!H41</f>
        <v>Not</v>
      </c>
      <c r="H74" s="474"/>
      <c r="I74" s="475"/>
    </row>
    <row r="75" spans="1:9" ht="14.25">
      <c r="A75" s="521"/>
      <c r="B75" s="476"/>
      <c r="C75" s="477"/>
      <c r="D75" s="478"/>
      <c r="E75" s="576"/>
      <c r="F75" s="521"/>
      <c r="G75" s="517"/>
      <c r="H75" s="518"/>
      <c r="I75" s="519"/>
    </row>
    <row r="76" spans="1:9" ht="14.25">
      <c r="A76" s="521">
        <v>4</v>
      </c>
      <c r="B76" s="473">
        <f>my!B42</f>
        <v>0</v>
      </c>
      <c r="C76" s="474"/>
      <c r="D76" s="475"/>
      <c r="E76" s="576">
        <f>my!E42</f>
        <v>0</v>
      </c>
      <c r="F76" s="521">
        <f>my!G42</f>
        <v>0</v>
      </c>
      <c r="G76" s="473">
        <f>my!H42</f>
        <v>0</v>
      </c>
      <c r="H76" s="474"/>
      <c r="I76" s="475"/>
    </row>
    <row r="77" spans="1:9" ht="14.25">
      <c r="A77" s="521"/>
      <c r="B77" s="476"/>
      <c r="C77" s="477"/>
      <c r="D77" s="478"/>
      <c r="E77" s="576"/>
      <c r="F77" s="521"/>
      <c r="G77" s="517"/>
      <c r="H77" s="518"/>
      <c r="I77" s="519"/>
    </row>
    <row r="78" spans="1:9" ht="14.25">
      <c r="A78" s="521">
        <v>5</v>
      </c>
      <c r="B78" s="473">
        <f>my!B43</f>
        <v>0</v>
      </c>
      <c r="C78" s="474"/>
      <c r="D78" s="475"/>
      <c r="E78" s="576">
        <f>my!E43</f>
        <v>0</v>
      </c>
      <c r="F78" s="574">
        <f>my!G43</f>
        <v>0</v>
      </c>
      <c r="G78" s="521">
        <f>my!H43</f>
        <v>0</v>
      </c>
      <c r="H78" s="521"/>
      <c r="I78" s="521"/>
    </row>
    <row r="79" spans="1:9" ht="14.25">
      <c r="A79" s="521"/>
      <c r="B79" s="476"/>
      <c r="C79" s="477"/>
      <c r="D79" s="478"/>
      <c r="E79" s="576"/>
      <c r="F79" s="574"/>
      <c r="G79" s="521"/>
      <c r="H79" s="521"/>
      <c r="I79" s="521"/>
    </row>
    <row r="80" spans="1:16" ht="14.25">
      <c r="A80" s="593"/>
      <c r="B80" s="520"/>
      <c r="C80" s="468"/>
      <c r="D80" s="468"/>
      <c r="E80" s="468"/>
      <c r="F80" s="468"/>
      <c r="G80" s="468"/>
      <c r="H80" s="468"/>
      <c r="I80" s="469"/>
      <c r="N80" s="10"/>
      <c r="O80" s="10"/>
      <c r="P80" s="10"/>
    </row>
    <row r="81" spans="1:9" ht="14.25">
      <c r="A81" s="484"/>
      <c r="B81" s="468"/>
      <c r="C81" s="468"/>
      <c r="D81" s="468"/>
      <c r="E81" s="468"/>
      <c r="F81" s="468"/>
      <c r="G81" s="468"/>
      <c r="H81" s="468"/>
      <c r="I81" s="469"/>
    </row>
    <row r="82" spans="1:9" ht="14.25">
      <c r="A82" s="593"/>
      <c r="B82" s="520"/>
      <c r="C82" s="468"/>
      <c r="D82" s="468"/>
      <c r="E82" s="468"/>
      <c r="F82" s="468"/>
      <c r="G82" s="468"/>
      <c r="H82" s="468"/>
      <c r="I82" s="469"/>
    </row>
    <row r="83" spans="1:9" ht="14.25">
      <c r="A83" s="484"/>
      <c r="B83" s="468"/>
      <c r="C83" s="468"/>
      <c r="D83" s="468"/>
      <c r="E83" s="468"/>
      <c r="F83" s="468"/>
      <c r="G83" s="468"/>
      <c r="H83" s="468"/>
      <c r="I83" s="469"/>
    </row>
    <row r="84" spans="1:9" ht="14.25">
      <c r="A84" s="3"/>
      <c r="B84" s="10"/>
      <c r="C84" s="10"/>
      <c r="D84" s="10"/>
      <c r="E84" s="10"/>
      <c r="F84" s="10"/>
      <c r="G84" s="10"/>
      <c r="H84" s="10"/>
      <c r="I84" s="4"/>
    </row>
    <row r="85" spans="1:9" ht="14.25">
      <c r="A85" s="484" t="s">
        <v>40</v>
      </c>
      <c r="B85" s="468"/>
      <c r="C85" s="10"/>
      <c r="D85" s="10"/>
      <c r="E85" s="10"/>
      <c r="F85" s="10"/>
      <c r="G85" s="10"/>
      <c r="H85" s="10"/>
      <c r="I85" s="4"/>
    </row>
    <row r="86" spans="1:9" ht="14.25">
      <c r="A86" s="3"/>
      <c r="B86" s="10"/>
      <c r="C86" s="10"/>
      <c r="D86" s="10"/>
      <c r="E86" s="10"/>
      <c r="F86" s="10"/>
      <c r="G86" s="10"/>
      <c r="H86" s="10"/>
      <c r="I86" s="4"/>
    </row>
    <row r="87" spans="1:9" ht="14.25">
      <c r="A87" s="3" t="s">
        <v>41</v>
      </c>
      <c r="B87" s="10"/>
      <c r="C87" s="10"/>
      <c r="D87" s="10"/>
      <c r="E87" s="10"/>
      <c r="F87" s="10"/>
      <c r="G87" s="10"/>
      <c r="H87" s="10"/>
      <c r="I87" s="4"/>
    </row>
    <row r="88" spans="1:9" ht="14.25">
      <c r="A88" s="3" t="s">
        <v>42</v>
      </c>
      <c r="B88" s="10"/>
      <c r="C88" s="10"/>
      <c r="D88" s="10"/>
      <c r="E88" s="10"/>
      <c r="F88" s="10"/>
      <c r="G88" s="10"/>
      <c r="H88" s="10"/>
      <c r="I88" s="4"/>
    </row>
    <row r="89" spans="1:9" ht="14.25">
      <c r="A89" s="3" t="s">
        <v>43</v>
      </c>
      <c r="B89" s="10"/>
      <c r="C89" s="10"/>
      <c r="D89" s="10"/>
      <c r="E89" s="10"/>
      <c r="F89" s="10"/>
      <c r="G89" s="10"/>
      <c r="H89" s="10"/>
      <c r="I89" s="4"/>
    </row>
    <row r="90" spans="1:9" ht="14.25">
      <c r="A90" s="3" t="s">
        <v>44</v>
      </c>
      <c r="B90" s="10"/>
      <c r="C90" s="10"/>
      <c r="D90" s="10"/>
      <c r="E90" s="10"/>
      <c r="F90" s="10"/>
      <c r="G90" s="10"/>
      <c r="H90" s="10"/>
      <c r="I90" s="4"/>
    </row>
    <row r="91" spans="1:9" ht="14.25">
      <c r="A91" s="3" t="s">
        <v>45</v>
      </c>
      <c r="B91" s="10"/>
      <c r="C91" s="10"/>
      <c r="D91" s="10"/>
      <c r="E91" s="10"/>
      <c r="F91" s="10"/>
      <c r="G91" s="10"/>
      <c r="H91" s="10"/>
      <c r="I91" s="4"/>
    </row>
    <row r="92" spans="1:9" ht="14.25">
      <c r="A92" s="3" t="s">
        <v>46</v>
      </c>
      <c r="B92" s="10"/>
      <c r="C92" s="10"/>
      <c r="D92" s="10"/>
      <c r="E92" s="10"/>
      <c r="F92" s="10"/>
      <c r="G92" s="10"/>
      <c r="H92" s="10"/>
      <c r="I92" s="4"/>
    </row>
    <row r="93" spans="1:9" ht="14.25">
      <c r="A93" s="3" t="s">
        <v>47</v>
      </c>
      <c r="B93" s="10"/>
      <c r="C93" s="10"/>
      <c r="D93" s="10"/>
      <c r="E93" s="10"/>
      <c r="F93" s="10"/>
      <c r="G93" s="10"/>
      <c r="H93" s="10"/>
      <c r="I93" s="4"/>
    </row>
    <row r="94" spans="1:9" ht="14.25">
      <c r="A94" s="3" t="s">
        <v>48</v>
      </c>
      <c r="B94" s="10"/>
      <c r="C94" s="10"/>
      <c r="D94" s="10"/>
      <c r="E94" s="10"/>
      <c r="F94" s="10"/>
      <c r="G94" s="10"/>
      <c r="H94" s="10"/>
      <c r="I94" s="4"/>
    </row>
    <row r="95" spans="1:9" ht="14.25">
      <c r="A95" s="3" t="s">
        <v>49</v>
      </c>
      <c r="B95" s="10"/>
      <c r="C95" s="10"/>
      <c r="D95" s="10"/>
      <c r="E95" s="10"/>
      <c r="F95" s="10"/>
      <c r="G95" s="10"/>
      <c r="H95" s="10"/>
      <c r="I95" s="4"/>
    </row>
    <row r="96" spans="1:9" ht="14.25">
      <c r="A96" s="3"/>
      <c r="B96" s="10"/>
      <c r="C96" s="10"/>
      <c r="D96" s="10"/>
      <c r="E96" s="10"/>
      <c r="F96" s="10"/>
      <c r="G96" s="10"/>
      <c r="H96" s="10"/>
      <c r="I96" s="4"/>
    </row>
    <row r="97" spans="1:9" ht="14.25">
      <c r="A97" s="3"/>
      <c r="B97" s="10"/>
      <c r="C97" s="10"/>
      <c r="D97" s="10"/>
      <c r="E97" s="10"/>
      <c r="F97" s="10"/>
      <c r="G97" s="10"/>
      <c r="H97" s="10"/>
      <c r="I97" s="4"/>
    </row>
    <row r="98" spans="1:9" ht="14.25">
      <c r="A98" s="3"/>
      <c r="B98" s="10"/>
      <c r="C98" s="10"/>
      <c r="D98" s="570" t="s">
        <v>50</v>
      </c>
      <c r="E98" s="570"/>
      <c r="F98" s="570"/>
      <c r="G98" s="10"/>
      <c r="H98" s="10"/>
      <c r="I98" s="4"/>
    </row>
    <row r="99" spans="1:9" ht="14.25">
      <c r="A99" s="3"/>
      <c r="B99" s="10"/>
      <c r="C99" s="10"/>
      <c r="D99" s="570"/>
      <c r="E99" s="570"/>
      <c r="F99" s="570"/>
      <c r="G99" s="10"/>
      <c r="H99" s="10"/>
      <c r="I99" s="4"/>
    </row>
    <row r="100" spans="1:9" ht="14.25">
      <c r="A100" s="3"/>
      <c r="B100" s="10"/>
      <c r="C100" s="10"/>
      <c r="D100" s="10"/>
      <c r="E100" s="10"/>
      <c r="F100" s="10"/>
      <c r="G100" s="10"/>
      <c r="H100" s="10"/>
      <c r="I100" s="4"/>
    </row>
    <row r="101" spans="1:9" ht="14.25">
      <c r="A101" s="3" t="s">
        <v>51</v>
      </c>
      <c r="B101" s="10"/>
      <c r="C101" s="10"/>
      <c r="D101" s="10"/>
      <c r="E101" s="10"/>
      <c r="F101" s="10"/>
      <c r="G101" s="10"/>
      <c r="H101" s="10"/>
      <c r="I101" s="4"/>
    </row>
    <row r="102" spans="1:9" ht="14.25">
      <c r="A102" s="3" t="s">
        <v>52</v>
      </c>
      <c r="B102" s="10"/>
      <c r="C102" s="10"/>
      <c r="D102" s="10"/>
      <c r="E102" s="10"/>
      <c r="F102" s="10"/>
      <c r="G102" s="10"/>
      <c r="H102" s="10"/>
      <c r="I102" s="4"/>
    </row>
    <row r="103" spans="1:9" ht="14.25">
      <c r="A103" s="3"/>
      <c r="B103" s="10"/>
      <c r="C103" s="10"/>
      <c r="D103" s="10"/>
      <c r="E103" s="10"/>
      <c r="F103" s="10"/>
      <c r="G103" s="10"/>
      <c r="H103" s="10"/>
      <c r="I103" s="4"/>
    </row>
    <row r="104" spans="1:9" ht="14.25">
      <c r="A104" s="3" t="s">
        <v>53</v>
      </c>
      <c r="B104" s="10"/>
      <c r="C104" s="10"/>
      <c r="D104" s="10"/>
      <c r="E104" s="10"/>
      <c r="F104" s="10"/>
      <c r="G104" s="10"/>
      <c r="H104" s="10"/>
      <c r="I104" s="4"/>
    </row>
    <row r="105" spans="1:9" ht="14.25">
      <c r="A105" s="3" t="s">
        <v>54</v>
      </c>
      <c r="B105" s="10"/>
      <c r="C105" s="10"/>
      <c r="D105" s="10"/>
      <c r="E105" s="10"/>
      <c r="F105" s="10"/>
      <c r="G105" s="10"/>
      <c r="H105" s="10"/>
      <c r="I105" s="4"/>
    </row>
    <row r="106" spans="1:9" ht="14.25">
      <c r="A106" s="3" t="s">
        <v>55</v>
      </c>
      <c r="B106" s="10"/>
      <c r="C106" s="10"/>
      <c r="D106" s="10"/>
      <c r="E106" s="10"/>
      <c r="F106" s="10"/>
      <c r="G106" s="10"/>
      <c r="H106" s="10"/>
      <c r="I106" s="4"/>
    </row>
    <row r="107" spans="1:9" ht="14.25">
      <c r="A107" s="3"/>
      <c r="B107" s="10"/>
      <c r="C107" s="10"/>
      <c r="D107" s="10"/>
      <c r="E107" s="10"/>
      <c r="F107" s="10"/>
      <c r="G107" s="10"/>
      <c r="H107" s="10"/>
      <c r="I107" s="4"/>
    </row>
    <row r="108" spans="1:9" ht="14.25">
      <c r="A108" s="3" t="s">
        <v>56</v>
      </c>
      <c r="B108" s="10"/>
      <c r="C108" s="10"/>
      <c r="D108" s="10"/>
      <c r="E108" s="10"/>
      <c r="F108" s="10"/>
      <c r="G108" s="10"/>
      <c r="H108" s="10"/>
      <c r="I108" s="4"/>
    </row>
    <row r="109" spans="1:9" ht="14.25">
      <c r="A109" s="3" t="s">
        <v>57</v>
      </c>
      <c r="B109" s="10"/>
      <c r="C109" s="10"/>
      <c r="D109" s="10"/>
      <c r="E109" s="10"/>
      <c r="F109" s="10"/>
      <c r="G109" s="10"/>
      <c r="H109" s="10"/>
      <c r="I109" s="4"/>
    </row>
    <row r="110" spans="1:9" ht="14.25">
      <c r="A110" s="3"/>
      <c r="B110" s="10"/>
      <c r="C110" s="10"/>
      <c r="D110" s="10"/>
      <c r="E110" s="10"/>
      <c r="F110" s="10"/>
      <c r="G110" s="10"/>
      <c r="H110" s="10"/>
      <c r="I110" s="4"/>
    </row>
    <row r="111" spans="1:9" ht="14.25">
      <c r="A111" s="3"/>
      <c r="B111" s="10"/>
      <c r="C111" s="10"/>
      <c r="D111" s="10"/>
      <c r="E111" s="10"/>
      <c r="F111" s="10"/>
      <c r="G111" s="10"/>
      <c r="H111" s="10"/>
      <c r="I111" s="4"/>
    </row>
    <row r="112" spans="1:9" ht="14.25">
      <c r="A112" s="20" t="s">
        <v>58</v>
      </c>
      <c r="B112" s="10" t="str">
        <f>F21</f>
        <v>JAGGAPURAM</v>
      </c>
      <c r="C112" s="10"/>
      <c r="D112" s="10"/>
      <c r="E112" s="10"/>
      <c r="F112" s="10"/>
      <c r="G112" s="10"/>
      <c r="H112" s="10"/>
      <c r="I112" s="4"/>
    </row>
    <row r="113" spans="1:9" ht="12.75" customHeight="1">
      <c r="A113" s="20"/>
      <c r="B113" s="10"/>
      <c r="C113" s="10"/>
      <c r="D113" s="10"/>
      <c r="E113" s="10"/>
      <c r="F113" s="468" t="s">
        <v>60</v>
      </c>
      <c r="G113" s="468"/>
      <c r="H113" s="468"/>
      <c r="I113" s="469"/>
    </row>
    <row r="114" spans="1:9" ht="14.25">
      <c r="A114" s="20" t="s">
        <v>59</v>
      </c>
      <c r="B114" s="568">
        <f ca="1">NOW()</f>
        <v>41384.72730925926</v>
      </c>
      <c r="C114" s="568"/>
      <c r="D114" s="10"/>
      <c r="E114" s="10"/>
      <c r="F114" s="468" t="s">
        <v>61</v>
      </c>
      <c r="G114" s="468"/>
      <c r="H114" s="468"/>
      <c r="I114" s="469"/>
    </row>
    <row r="115" spans="1:9" ht="14.25">
      <c r="A115" s="3"/>
      <c r="B115" s="10"/>
      <c r="C115" s="10"/>
      <c r="D115" s="10"/>
      <c r="E115" s="10"/>
      <c r="F115" s="468" t="str">
        <f>CONCATENATE("(",F26,")")</f>
        <v>(K.L.RAVINDRANADH)</v>
      </c>
      <c r="G115" s="468"/>
      <c r="H115" s="468"/>
      <c r="I115" s="469"/>
    </row>
    <row r="116" spans="1:9" ht="14.25">
      <c r="A116" s="3"/>
      <c r="B116" s="10"/>
      <c r="C116" s="10"/>
      <c r="D116" s="10"/>
      <c r="E116" s="10"/>
      <c r="F116" s="468" t="str">
        <f>F27</f>
        <v>SCHOOL ASSISTANT</v>
      </c>
      <c r="G116" s="468"/>
      <c r="H116" s="468"/>
      <c r="I116" s="469"/>
    </row>
    <row r="117" spans="1:9" ht="14.25">
      <c r="A117" s="3"/>
      <c r="B117" s="10"/>
      <c r="C117" s="10"/>
      <c r="D117" s="10"/>
      <c r="E117" s="10"/>
      <c r="F117" s="468" t="str">
        <f>F28</f>
        <v>ZPHIGH SCHOOL</v>
      </c>
      <c r="G117" s="468"/>
      <c r="H117" s="468"/>
      <c r="I117" s="469"/>
    </row>
    <row r="118" spans="1:9" ht="14.25">
      <c r="A118" s="5"/>
      <c r="B118" s="11"/>
      <c r="C118" s="11"/>
      <c r="D118" s="11"/>
      <c r="E118" s="11"/>
      <c r="F118" s="462" t="str">
        <f>F29</f>
        <v>JAGGAPURAM, EDLAPADU (MANDAL)</v>
      </c>
      <c r="G118" s="462"/>
      <c r="H118" s="462"/>
      <c r="I118" s="480"/>
    </row>
    <row r="119" spans="1:9" ht="14.25">
      <c r="A119" s="7"/>
      <c r="B119" s="8"/>
      <c r="C119" s="8"/>
      <c r="D119" s="8"/>
      <c r="E119" s="8"/>
      <c r="F119" s="8"/>
      <c r="G119" s="8"/>
      <c r="H119" s="8"/>
      <c r="I119" s="9"/>
    </row>
    <row r="120" spans="1:9" ht="14.25">
      <c r="A120" s="3"/>
      <c r="B120" s="10"/>
      <c r="C120" s="10"/>
      <c r="D120" s="10"/>
      <c r="E120" s="10"/>
      <c r="F120" s="10"/>
      <c r="G120" s="10"/>
      <c r="H120" s="10"/>
      <c r="I120" s="4"/>
    </row>
    <row r="121" spans="1:9" ht="14.25">
      <c r="A121" s="3"/>
      <c r="B121" s="467" t="s">
        <v>62</v>
      </c>
      <c r="C121" s="467"/>
      <c r="D121" s="467"/>
      <c r="E121" s="467"/>
      <c r="F121" s="467"/>
      <c r="G121" s="467"/>
      <c r="H121" s="467"/>
      <c r="I121" s="4"/>
    </row>
    <row r="122" spans="1:9" ht="14.25">
      <c r="A122" s="3"/>
      <c r="B122" s="467"/>
      <c r="C122" s="467"/>
      <c r="D122" s="467"/>
      <c r="E122" s="467"/>
      <c r="F122" s="467"/>
      <c r="G122" s="467"/>
      <c r="H122" s="467"/>
      <c r="I122" s="4"/>
    </row>
    <row r="123" spans="1:9" ht="14.25">
      <c r="A123" s="3"/>
      <c r="B123" s="10"/>
      <c r="C123" s="10"/>
      <c r="D123" s="10"/>
      <c r="E123" s="10"/>
      <c r="F123" s="10"/>
      <c r="G123" s="10"/>
      <c r="H123" s="10"/>
      <c r="I123" s="4"/>
    </row>
    <row r="124" spans="1:9" ht="14.25">
      <c r="A124" s="3"/>
      <c r="B124" s="10"/>
      <c r="C124" s="10"/>
      <c r="D124" s="10"/>
      <c r="E124" s="10"/>
      <c r="F124" s="10"/>
      <c r="G124" s="10"/>
      <c r="H124" s="10"/>
      <c r="I124" s="4"/>
    </row>
    <row r="125" spans="1:9" ht="14.25">
      <c r="A125" s="3"/>
      <c r="B125" s="10"/>
      <c r="C125" s="10"/>
      <c r="D125" s="10"/>
      <c r="E125" s="10"/>
      <c r="F125" s="10"/>
      <c r="G125" s="10"/>
      <c r="H125" s="10"/>
      <c r="I125" s="4"/>
    </row>
    <row r="126" spans="1:9" ht="14.25">
      <c r="A126" s="3" t="s">
        <v>453</v>
      </c>
      <c r="B126" s="10"/>
      <c r="C126" s="10"/>
      <c r="D126" s="10"/>
      <c r="E126" s="10"/>
      <c r="F126" s="10"/>
      <c r="G126" s="10"/>
      <c r="H126" s="19"/>
      <c r="I126" s="46"/>
    </row>
    <row r="127" spans="1:9" ht="14.25">
      <c r="A127" s="3" t="s">
        <v>63</v>
      </c>
      <c r="B127" s="10"/>
      <c r="C127" s="10"/>
      <c r="D127" s="10"/>
      <c r="E127" s="10"/>
      <c r="F127" s="10"/>
      <c r="G127" s="10"/>
      <c r="H127" s="10"/>
      <c r="I127" s="4"/>
    </row>
    <row r="128" spans="1:9" ht="14.25">
      <c r="A128" s="3"/>
      <c r="B128" s="10"/>
      <c r="C128" s="10"/>
      <c r="D128" s="10"/>
      <c r="E128" s="10"/>
      <c r="F128" s="10"/>
      <c r="G128" s="10"/>
      <c r="H128" s="10"/>
      <c r="I128" s="4"/>
    </row>
    <row r="129" spans="1:9" ht="14.25">
      <c r="A129" s="3"/>
      <c r="B129" s="10"/>
      <c r="C129" s="10"/>
      <c r="D129" s="10"/>
      <c r="E129" s="10"/>
      <c r="F129" s="10"/>
      <c r="G129" s="10"/>
      <c r="H129" s="10"/>
      <c r="I129" s="4"/>
    </row>
    <row r="130" spans="1:9" ht="14.25">
      <c r="A130" s="3" t="s">
        <v>64</v>
      </c>
      <c r="B130" s="10"/>
      <c r="C130" s="10"/>
      <c r="D130" s="10"/>
      <c r="E130" s="10"/>
      <c r="F130" s="10"/>
      <c r="G130" s="10"/>
      <c r="H130" s="10"/>
      <c r="I130" s="4"/>
    </row>
    <row r="131" spans="1:9" ht="14.25">
      <c r="A131" s="3" t="s">
        <v>65</v>
      </c>
      <c r="B131" s="10"/>
      <c r="C131" s="10"/>
      <c r="D131" s="10"/>
      <c r="E131" s="10"/>
      <c r="F131" s="10"/>
      <c r="G131" s="10"/>
      <c r="H131" s="10"/>
      <c r="I131" s="4"/>
    </row>
    <row r="132" spans="1:9" ht="14.25">
      <c r="A132" s="3"/>
      <c r="B132" s="10"/>
      <c r="C132" s="10"/>
      <c r="D132" s="10"/>
      <c r="E132" s="10"/>
      <c r="F132" s="10"/>
      <c r="G132" s="10"/>
      <c r="H132" s="10"/>
      <c r="I132" s="4"/>
    </row>
    <row r="133" spans="1:9" ht="14.25">
      <c r="A133" s="3"/>
      <c r="B133" s="10"/>
      <c r="C133" s="10"/>
      <c r="D133" s="10"/>
      <c r="E133" s="10"/>
      <c r="F133" s="10"/>
      <c r="G133" s="10"/>
      <c r="H133" s="10"/>
      <c r="I133" s="4"/>
    </row>
    <row r="134" spans="1:9" ht="14.25">
      <c r="A134" s="3" t="s">
        <v>66</v>
      </c>
      <c r="B134" s="10"/>
      <c r="C134" s="10"/>
      <c r="D134" s="10"/>
      <c r="E134" s="10"/>
      <c r="F134" s="10"/>
      <c r="G134" s="10"/>
      <c r="H134" s="10"/>
      <c r="I134" s="4"/>
    </row>
    <row r="135" spans="1:9" ht="14.25">
      <c r="A135" s="3"/>
      <c r="B135" s="10"/>
      <c r="C135" s="10"/>
      <c r="D135" s="10"/>
      <c r="E135" s="10"/>
      <c r="F135" s="10"/>
      <c r="G135" s="10"/>
      <c r="H135" s="10"/>
      <c r="I135" s="4"/>
    </row>
    <row r="136" spans="1:9" ht="14.25">
      <c r="A136" s="3"/>
      <c r="B136" s="10" t="s">
        <v>67</v>
      </c>
      <c r="C136" s="10"/>
      <c r="D136" s="10"/>
      <c r="E136" s="10"/>
      <c r="F136" s="10"/>
      <c r="G136" s="10"/>
      <c r="H136" s="10"/>
      <c r="I136" s="4"/>
    </row>
    <row r="137" spans="1:9" ht="14.25">
      <c r="A137" s="3" t="s">
        <v>68</v>
      </c>
      <c r="B137" s="10"/>
      <c r="C137" s="94" t="s">
        <v>451</v>
      </c>
      <c r="D137" s="19"/>
      <c r="E137" s="19"/>
      <c r="F137" s="19"/>
      <c r="G137" s="10" t="s">
        <v>69</v>
      </c>
      <c r="H137" s="10"/>
      <c r="I137" s="4"/>
    </row>
    <row r="138" spans="1:9" ht="14.25">
      <c r="A138" s="3" t="s">
        <v>70</v>
      </c>
      <c r="B138" s="10"/>
      <c r="C138" s="94" t="s">
        <v>513</v>
      </c>
      <c r="D138" s="19"/>
      <c r="E138" s="19"/>
      <c r="F138" s="19"/>
      <c r="G138" s="10"/>
      <c r="H138" s="10"/>
      <c r="I138" s="4"/>
    </row>
    <row r="139" spans="1:9" ht="14.25">
      <c r="A139" s="3"/>
      <c r="B139" s="10"/>
      <c r="C139" s="10"/>
      <c r="D139" s="10"/>
      <c r="E139" s="10"/>
      <c r="F139" s="10"/>
      <c r="G139" s="10"/>
      <c r="H139" s="10"/>
      <c r="I139" s="4"/>
    </row>
    <row r="140" spans="1:9" ht="14.25">
      <c r="A140" s="3"/>
      <c r="B140" s="10"/>
      <c r="C140" s="10"/>
      <c r="D140" s="10"/>
      <c r="E140" s="10"/>
      <c r="F140" s="10"/>
      <c r="G140" s="10"/>
      <c r="H140" s="10"/>
      <c r="I140" s="4"/>
    </row>
    <row r="141" spans="1:9" ht="14.25">
      <c r="A141" s="3"/>
      <c r="B141" s="468" t="s">
        <v>2</v>
      </c>
      <c r="C141" s="468"/>
      <c r="D141" s="468"/>
      <c r="E141" s="468"/>
      <c r="F141" s="468"/>
      <c r="G141" s="468" t="s">
        <v>38</v>
      </c>
      <c r="H141" s="468"/>
      <c r="I141" s="4"/>
    </row>
    <row r="142" spans="1:9" ht="14.25">
      <c r="A142" s="20" t="s">
        <v>3</v>
      </c>
      <c r="B142" s="10"/>
      <c r="C142" s="10"/>
      <c r="D142" s="65" t="s">
        <v>449</v>
      </c>
      <c r="E142" s="10"/>
      <c r="F142" s="10"/>
      <c r="G142" s="10"/>
      <c r="H142" s="10"/>
      <c r="I142" s="4"/>
    </row>
    <row r="143" spans="1:9" ht="14.25">
      <c r="A143" s="20"/>
      <c r="B143" s="10"/>
      <c r="C143" s="10"/>
      <c r="D143" s="10"/>
      <c r="E143" s="10"/>
      <c r="F143" s="10"/>
      <c r="G143" s="10"/>
      <c r="H143" s="10"/>
      <c r="I143" s="4"/>
    </row>
    <row r="144" spans="1:9" ht="14.25">
      <c r="A144" s="20"/>
      <c r="B144" s="10"/>
      <c r="C144" s="10"/>
      <c r="D144" s="10"/>
      <c r="E144" s="10"/>
      <c r="F144" s="10"/>
      <c r="G144" s="10"/>
      <c r="H144" s="10"/>
      <c r="I144" s="4"/>
    </row>
    <row r="145" spans="1:9" ht="14.25">
      <c r="A145" s="20" t="s">
        <v>4</v>
      </c>
      <c r="B145" s="10"/>
      <c r="C145" s="10"/>
      <c r="D145" s="65" t="s">
        <v>449</v>
      </c>
      <c r="E145" s="10"/>
      <c r="F145" s="10"/>
      <c r="G145" s="10"/>
      <c r="H145" s="10"/>
      <c r="I145" s="4"/>
    </row>
    <row r="146" spans="1:9" ht="14.25">
      <c r="A146" s="20"/>
      <c r="B146" s="10"/>
      <c r="C146" s="10"/>
      <c r="D146" s="10"/>
      <c r="E146" s="10"/>
      <c r="F146" s="10"/>
      <c r="G146" s="10"/>
      <c r="H146" s="10"/>
      <c r="I146" s="4"/>
    </row>
    <row r="147" spans="1:9" ht="14.25">
      <c r="A147" s="20"/>
      <c r="B147" s="10"/>
      <c r="C147" s="10"/>
      <c r="D147" s="10"/>
      <c r="E147" s="10"/>
      <c r="F147" s="10"/>
      <c r="G147" s="10"/>
      <c r="H147" s="10"/>
      <c r="I147" s="4"/>
    </row>
    <row r="148" spans="1:9" ht="14.25">
      <c r="A148" s="20" t="s">
        <v>71</v>
      </c>
      <c r="B148" s="10"/>
      <c r="C148" s="10"/>
      <c r="D148" s="65" t="s">
        <v>450</v>
      </c>
      <c r="E148" s="10"/>
      <c r="F148" s="10"/>
      <c r="G148" s="10"/>
      <c r="H148" s="10"/>
      <c r="I148" s="4"/>
    </row>
    <row r="149" spans="1:9" ht="14.25">
      <c r="A149" s="3"/>
      <c r="B149" s="10"/>
      <c r="C149" s="10"/>
      <c r="D149" s="10"/>
      <c r="E149" s="10"/>
      <c r="F149" s="10"/>
      <c r="G149" s="10"/>
      <c r="H149" s="10"/>
      <c r="I149" s="4"/>
    </row>
    <row r="150" spans="1:9" ht="14.25">
      <c r="A150" s="3"/>
      <c r="B150" s="10"/>
      <c r="C150" s="10"/>
      <c r="D150" s="10"/>
      <c r="E150" s="10"/>
      <c r="F150" s="10"/>
      <c r="G150" s="10"/>
      <c r="H150" s="10"/>
      <c r="I150" s="4"/>
    </row>
    <row r="151" spans="1:9" ht="14.25">
      <c r="A151" s="3"/>
      <c r="B151" s="10"/>
      <c r="C151" s="10"/>
      <c r="D151" s="10"/>
      <c r="E151" s="10"/>
      <c r="F151" s="10"/>
      <c r="G151" s="10"/>
      <c r="H151" s="10"/>
      <c r="I151" s="4"/>
    </row>
    <row r="152" spans="1:9" ht="14.25">
      <c r="A152" s="3"/>
      <c r="B152" s="10"/>
      <c r="C152" s="10"/>
      <c r="D152" s="10"/>
      <c r="E152" s="10"/>
      <c r="F152" s="10"/>
      <c r="G152" s="10"/>
      <c r="H152" s="10"/>
      <c r="I152" s="4"/>
    </row>
    <row r="153" spans="1:9" ht="14.25">
      <c r="A153" s="20" t="s">
        <v>58</v>
      </c>
      <c r="B153" s="10" t="str">
        <f>B112</f>
        <v>JAGGAPURAM</v>
      </c>
      <c r="C153" s="10"/>
      <c r="D153" s="10"/>
      <c r="E153" s="10"/>
      <c r="F153" s="10"/>
      <c r="G153" s="10"/>
      <c r="H153" s="10"/>
      <c r="I153" s="4"/>
    </row>
    <row r="154" spans="1:9" ht="14.25">
      <c r="A154" s="3"/>
      <c r="B154" s="10"/>
      <c r="C154" s="10"/>
      <c r="D154" s="10"/>
      <c r="E154" s="10"/>
      <c r="F154" s="10"/>
      <c r="G154" s="10"/>
      <c r="H154" s="10"/>
      <c r="I154" s="4"/>
    </row>
    <row r="155" spans="1:9" ht="14.25">
      <c r="A155" s="20" t="s">
        <v>59</v>
      </c>
      <c r="B155" s="10"/>
      <c r="C155" s="10"/>
      <c r="D155" s="10"/>
      <c r="E155" s="10"/>
      <c r="F155" s="10"/>
      <c r="G155" s="10"/>
      <c r="H155" s="10"/>
      <c r="I155" s="4"/>
    </row>
    <row r="156" spans="1:9" ht="14.25">
      <c r="A156" s="3"/>
      <c r="B156" s="10"/>
      <c r="C156" s="10"/>
      <c r="D156" s="10"/>
      <c r="E156" s="10"/>
      <c r="F156" s="10"/>
      <c r="G156" s="10"/>
      <c r="H156" s="10"/>
      <c r="I156" s="4"/>
    </row>
    <row r="157" spans="1:9" ht="14.25">
      <c r="A157" s="3"/>
      <c r="B157" s="10"/>
      <c r="C157" s="10"/>
      <c r="D157" s="10"/>
      <c r="E157" s="10"/>
      <c r="F157" s="490" t="s">
        <v>72</v>
      </c>
      <c r="G157" s="490"/>
      <c r="H157" s="490"/>
      <c r="I157" s="491"/>
    </row>
    <row r="158" spans="1:9" ht="14.25">
      <c r="A158" s="3"/>
      <c r="B158" s="10"/>
      <c r="C158" s="10"/>
      <c r="D158" s="10"/>
      <c r="E158" s="10"/>
      <c r="F158" s="10"/>
      <c r="G158" s="10"/>
      <c r="H158" s="10"/>
      <c r="I158" s="4"/>
    </row>
    <row r="159" spans="1:9" ht="14.25">
      <c r="A159" s="3"/>
      <c r="B159" s="10"/>
      <c r="C159" s="10"/>
      <c r="D159" s="10"/>
      <c r="E159" s="10"/>
      <c r="F159" s="10"/>
      <c r="G159" s="10"/>
      <c r="H159" s="10"/>
      <c r="I159" s="4"/>
    </row>
    <row r="160" spans="1:9" ht="14.25">
      <c r="A160" s="3"/>
      <c r="B160" s="10"/>
      <c r="C160" s="10"/>
      <c r="D160" s="10"/>
      <c r="E160" s="10"/>
      <c r="F160" s="10"/>
      <c r="G160" s="10"/>
      <c r="H160" s="10"/>
      <c r="I160" s="4"/>
    </row>
    <row r="161" spans="1:9" ht="14.25">
      <c r="A161" s="3"/>
      <c r="B161" s="10"/>
      <c r="C161" s="10"/>
      <c r="D161" s="10"/>
      <c r="E161" s="10"/>
      <c r="F161" s="10"/>
      <c r="G161" s="10"/>
      <c r="H161" s="10"/>
      <c r="I161" s="4"/>
    </row>
    <row r="162" spans="1:9" ht="14.25">
      <c r="A162" s="3"/>
      <c r="B162" s="10"/>
      <c r="C162" s="10"/>
      <c r="D162" s="10"/>
      <c r="E162" s="10"/>
      <c r="F162" s="10"/>
      <c r="G162" s="10"/>
      <c r="H162" s="10"/>
      <c r="I162" s="4"/>
    </row>
    <row r="163" spans="1:9" ht="14.25">
      <c r="A163" s="3"/>
      <c r="B163" s="10"/>
      <c r="C163" s="10"/>
      <c r="D163" s="10"/>
      <c r="E163" s="468" t="s">
        <v>73</v>
      </c>
      <c r="F163" s="468"/>
      <c r="G163" s="10"/>
      <c r="H163" s="10"/>
      <c r="I163" s="4"/>
    </row>
    <row r="164" spans="1:9" ht="14.25">
      <c r="A164" s="3"/>
      <c r="B164" s="10"/>
      <c r="C164" s="10"/>
      <c r="D164" s="10"/>
      <c r="E164" s="10"/>
      <c r="F164" s="10"/>
      <c r="G164" s="10"/>
      <c r="H164" s="10"/>
      <c r="I164" s="4"/>
    </row>
    <row r="165" spans="1:9" ht="14.25">
      <c r="A165" s="3"/>
      <c r="B165" s="10"/>
      <c r="C165" s="10"/>
      <c r="D165" s="10"/>
      <c r="E165" s="10"/>
      <c r="F165" s="10"/>
      <c r="G165" s="10"/>
      <c r="H165" s="10"/>
      <c r="I165" s="4"/>
    </row>
    <row r="166" spans="1:9" ht="14.25">
      <c r="A166" s="3"/>
      <c r="B166" s="10"/>
      <c r="C166" s="10"/>
      <c r="D166" s="10"/>
      <c r="E166" s="10"/>
      <c r="F166" s="10"/>
      <c r="G166" s="10"/>
      <c r="H166" s="10"/>
      <c r="I166" s="4"/>
    </row>
    <row r="167" spans="1:9" ht="14.25">
      <c r="A167" s="3"/>
      <c r="B167" s="10"/>
      <c r="C167" s="10"/>
      <c r="D167" s="10"/>
      <c r="E167" s="10"/>
      <c r="F167" s="10"/>
      <c r="G167" s="10"/>
      <c r="H167" s="10"/>
      <c r="I167" s="4"/>
    </row>
    <row r="168" spans="1:9" ht="14.25">
      <c r="A168" s="3"/>
      <c r="B168" s="10"/>
      <c r="C168" s="10"/>
      <c r="D168" s="10"/>
      <c r="E168" s="10"/>
      <c r="F168" s="10"/>
      <c r="G168" s="10"/>
      <c r="H168" s="10"/>
      <c r="I168" s="4"/>
    </row>
    <row r="169" spans="1:9" ht="14.25">
      <c r="A169" s="3"/>
      <c r="B169" s="10"/>
      <c r="C169" s="10"/>
      <c r="D169" s="10"/>
      <c r="E169" s="10"/>
      <c r="F169" s="10"/>
      <c r="G169" s="10"/>
      <c r="H169" s="10"/>
      <c r="I169" s="4"/>
    </row>
    <row r="170" spans="1:9" ht="14.25">
      <c r="A170" s="3"/>
      <c r="B170" s="10"/>
      <c r="C170" s="10"/>
      <c r="D170" s="10"/>
      <c r="E170" s="10"/>
      <c r="F170" s="10"/>
      <c r="G170" s="10"/>
      <c r="H170" s="10"/>
      <c r="I170" s="4"/>
    </row>
    <row r="171" spans="1:9" ht="14.25">
      <c r="A171" s="3"/>
      <c r="B171" s="10"/>
      <c r="C171" s="10"/>
      <c r="D171" s="10"/>
      <c r="E171" s="10"/>
      <c r="F171" s="10"/>
      <c r="G171" s="10"/>
      <c r="H171" s="10"/>
      <c r="I171" s="4"/>
    </row>
    <row r="172" spans="1:9" ht="14.25">
      <c r="A172" s="3"/>
      <c r="B172" s="10"/>
      <c r="C172" s="10"/>
      <c r="D172" s="10"/>
      <c r="E172" s="10"/>
      <c r="F172" s="10"/>
      <c r="G172" s="10"/>
      <c r="H172" s="10"/>
      <c r="I172" s="4"/>
    </row>
    <row r="173" spans="1:9" ht="14.25">
      <c r="A173" s="3"/>
      <c r="B173" s="10"/>
      <c r="C173" s="10"/>
      <c r="D173" s="10"/>
      <c r="E173" s="10"/>
      <c r="F173" s="10"/>
      <c r="G173" s="10"/>
      <c r="H173" s="10"/>
      <c r="I173" s="4"/>
    </row>
    <row r="174" spans="1:9" ht="14.25">
      <c r="A174" s="3"/>
      <c r="B174" s="10"/>
      <c r="C174" s="10"/>
      <c r="D174" s="10"/>
      <c r="E174" s="10"/>
      <c r="F174" s="10"/>
      <c r="G174" s="10"/>
      <c r="H174" s="10"/>
      <c r="I174" s="4"/>
    </row>
    <row r="175" spans="1:9" ht="14.25">
      <c r="A175" s="3"/>
      <c r="B175" s="10"/>
      <c r="C175" s="10"/>
      <c r="D175" s="10"/>
      <c r="E175" s="10"/>
      <c r="F175" s="10"/>
      <c r="G175" s="10"/>
      <c r="H175" s="10"/>
      <c r="I175" s="4"/>
    </row>
    <row r="176" spans="1:9" ht="14.25">
      <c r="A176" s="3"/>
      <c r="B176" s="10"/>
      <c r="C176" s="10"/>
      <c r="D176" s="10"/>
      <c r="E176" s="10"/>
      <c r="F176" s="10"/>
      <c r="G176" s="10"/>
      <c r="H176" s="10"/>
      <c r="I176" s="4"/>
    </row>
    <row r="177" spans="1:9" ht="14.25">
      <c r="A177" s="3"/>
      <c r="B177" s="10"/>
      <c r="C177" s="10"/>
      <c r="D177" s="10"/>
      <c r="E177" s="10"/>
      <c r="F177" s="10"/>
      <c r="G177" s="10"/>
      <c r="H177" s="10"/>
      <c r="I177" s="4"/>
    </row>
    <row r="178" spans="1:9" ht="14.25">
      <c r="A178" s="5"/>
      <c r="B178" s="11"/>
      <c r="C178" s="11"/>
      <c r="D178" s="11"/>
      <c r="E178" s="11"/>
      <c r="F178" s="11"/>
      <c r="G178" s="11"/>
      <c r="H178" s="11"/>
      <c r="I178" s="6"/>
    </row>
    <row r="179" spans="1:9" ht="15.75" customHeight="1">
      <c r="A179" s="562" t="s">
        <v>74</v>
      </c>
      <c r="B179" s="563"/>
      <c r="C179" s="563"/>
      <c r="D179" s="563"/>
      <c r="E179" s="563"/>
      <c r="F179" s="563"/>
      <c r="G179" s="563"/>
      <c r="H179" s="563"/>
      <c r="I179" s="564"/>
    </row>
    <row r="180" spans="1:9" ht="14.25">
      <c r="A180" s="571"/>
      <c r="B180" s="572"/>
      <c r="C180" s="572"/>
      <c r="D180" s="572"/>
      <c r="E180" s="572"/>
      <c r="F180" s="572"/>
      <c r="G180" s="572"/>
      <c r="H180" s="572"/>
      <c r="I180" s="573"/>
    </row>
    <row r="181" spans="1:9" ht="14.25">
      <c r="A181" s="559" t="s">
        <v>75</v>
      </c>
      <c r="B181" s="560"/>
      <c r="C181" s="560"/>
      <c r="D181" s="560"/>
      <c r="E181" s="561"/>
      <c r="F181" s="562" t="str">
        <f>F16</f>
        <v>K.L.RAVINDRANADH</v>
      </c>
      <c r="G181" s="563"/>
      <c r="H181" s="563"/>
      <c r="I181" s="564"/>
    </row>
    <row r="182" spans="1:9" ht="14.25">
      <c r="A182" s="544"/>
      <c r="B182" s="545"/>
      <c r="C182" s="545"/>
      <c r="D182" s="545"/>
      <c r="E182" s="546"/>
      <c r="F182" s="565"/>
      <c r="G182" s="566"/>
      <c r="H182" s="566"/>
      <c r="I182" s="567"/>
    </row>
    <row r="183" spans="1:9" ht="15">
      <c r="A183" s="3" t="s">
        <v>76</v>
      </c>
      <c r="B183" s="10"/>
      <c r="C183" s="10"/>
      <c r="D183" s="10"/>
      <c r="E183" s="10"/>
      <c r="F183" s="565" t="str">
        <f>F18</f>
        <v>SCHOOL ASSISTANT</v>
      </c>
      <c r="G183" s="566"/>
      <c r="H183" s="566"/>
      <c r="I183" s="567"/>
    </row>
    <row r="184" spans="1:9" ht="15">
      <c r="A184" s="5"/>
      <c r="B184" s="11"/>
      <c r="C184" s="11"/>
      <c r="D184" s="11"/>
      <c r="E184" s="11"/>
      <c r="F184" s="29"/>
      <c r="G184" s="95" t="str">
        <f>CONCATENATE(F117,",",F21)</f>
        <v>ZPHIGH SCHOOL,JAGGAPURAM</v>
      </c>
      <c r="H184" s="30"/>
      <c r="I184" s="31"/>
    </row>
    <row r="185" spans="1:9" ht="14.25">
      <c r="A185" s="7"/>
      <c r="B185" s="8"/>
      <c r="C185" s="8"/>
      <c r="D185" s="8"/>
      <c r="E185" s="9"/>
      <c r="F185" s="7"/>
      <c r="G185" s="8"/>
      <c r="H185" s="8"/>
      <c r="I185" s="9"/>
    </row>
    <row r="186" spans="1:9" ht="15">
      <c r="A186" s="3" t="s">
        <v>77</v>
      </c>
      <c r="B186" s="10"/>
      <c r="C186" s="10"/>
      <c r="D186" s="10"/>
      <c r="E186" s="4"/>
      <c r="F186" s="470" t="str">
        <f>my!F4</f>
        <v>K.VENKATRAO</v>
      </c>
      <c r="G186" s="471"/>
      <c r="H186" s="471"/>
      <c r="I186" s="472"/>
    </row>
    <row r="187" spans="1:9" ht="14.25">
      <c r="A187" s="5"/>
      <c r="B187" s="11"/>
      <c r="C187" s="11"/>
      <c r="D187" s="11"/>
      <c r="E187" s="6"/>
      <c r="F187" s="5"/>
      <c r="G187" s="11"/>
      <c r="H187" s="11"/>
      <c r="I187" s="6"/>
    </row>
    <row r="188" spans="1:9" ht="14.25">
      <c r="A188" s="3" t="s">
        <v>78</v>
      </c>
      <c r="B188" s="10"/>
      <c r="C188" s="10"/>
      <c r="D188" s="10"/>
      <c r="E188" s="4"/>
      <c r="F188" s="3"/>
      <c r="G188" s="503" t="s">
        <v>454</v>
      </c>
      <c r="H188" s="474"/>
      <c r="I188" s="4"/>
    </row>
    <row r="189" spans="1:9" ht="14.25">
      <c r="A189" s="5" t="s">
        <v>79</v>
      </c>
      <c r="B189" s="11"/>
      <c r="C189" s="11"/>
      <c r="D189" s="11"/>
      <c r="E189" s="6"/>
      <c r="F189" s="5"/>
      <c r="G189" s="477"/>
      <c r="H189" s="477"/>
      <c r="I189" s="6"/>
    </row>
    <row r="190" spans="1:9" ht="14.25">
      <c r="A190" s="7"/>
      <c r="B190" s="8"/>
      <c r="C190" s="8"/>
      <c r="D190" s="8"/>
      <c r="E190" s="9"/>
      <c r="F190" s="7"/>
      <c r="G190" s="8"/>
      <c r="H190" s="8"/>
      <c r="I190" s="9"/>
    </row>
    <row r="191" spans="1:9" ht="15">
      <c r="A191" s="3" t="s">
        <v>80</v>
      </c>
      <c r="B191" s="10"/>
      <c r="C191" s="10"/>
      <c r="D191" s="10"/>
      <c r="E191" s="4"/>
      <c r="F191" s="3"/>
      <c r="G191" s="113" t="str">
        <f>my!AB12</f>
        <v>25.7.1982</v>
      </c>
      <c r="H191" s="10"/>
      <c r="I191" s="4"/>
    </row>
    <row r="192" spans="1:9" ht="14.25">
      <c r="A192" s="5"/>
      <c r="B192" s="11"/>
      <c r="C192" s="11"/>
      <c r="D192" s="11"/>
      <c r="E192" s="6"/>
      <c r="F192" s="5"/>
      <c r="G192" s="114"/>
      <c r="H192" s="11"/>
      <c r="I192" s="6"/>
    </row>
    <row r="193" spans="1:9" ht="14.25">
      <c r="A193" s="7"/>
      <c r="B193" s="8"/>
      <c r="C193" s="8"/>
      <c r="D193" s="8"/>
      <c r="E193" s="9"/>
      <c r="F193" s="7"/>
      <c r="G193" s="98"/>
      <c r="H193" s="8"/>
      <c r="I193" s="9"/>
    </row>
    <row r="194" spans="1:9" ht="15">
      <c r="A194" s="3" t="s">
        <v>81</v>
      </c>
      <c r="B194" s="10"/>
      <c r="C194" s="10"/>
      <c r="D194" s="10"/>
      <c r="E194" s="4"/>
      <c r="F194" s="3"/>
      <c r="G194" s="113" t="str">
        <f>my!AB13</f>
        <v>10.10.1980</v>
      </c>
      <c r="H194" s="10"/>
      <c r="I194" s="4"/>
    </row>
    <row r="195" spans="1:9" ht="14.25">
      <c r="A195" s="5"/>
      <c r="B195" s="11"/>
      <c r="C195" s="11"/>
      <c r="D195" s="11"/>
      <c r="E195" s="6"/>
      <c r="F195" s="5"/>
      <c r="G195" s="11"/>
      <c r="H195" s="11"/>
      <c r="I195" s="6"/>
    </row>
    <row r="196" spans="1:9" ht="14.25">
      <c r="A196" s="7"/>
      <c r="B196" s="8"/>
      <c r="C196" s="8"/>
      <c r="D196" s="8"/>
      <c r="E196" s="9"/>
      <c r="F196" s="7"/>
      <c r="G196" s="8"/>
      <c r="H196" s="8"/>
      <c r="I196" s="9"/>
    </row>
    <row r="197" spans="1:9" ht="15">
      <c r="A197" s="3" t="s">
        <v>105</v>
      </c>
      <c r="B197" s="10"/>
      <c r="C197" s="10"/>
      <c r="D197" s="10"/>
      <c r="E197" s="4"/>
      <c r="F197" s="3"/>
      <c r="G197" s="113" t="str">
        <f>my!AB14</f>
        <v>29.11.2010</v>
      </c>
      <c r="H197" s="10"/>
      <c r="I197" s="4"/>
    </row>
    <row r="198" spans="1:9" ht="14.25">
      <c r="A198" s="5"/>
      <c r="B198" s="11"/>
      <c r="C198" s="11"/>
      <c r="D198" s="11"/>
      <c r="E198" s="6"/>
      <c r="F198" s="5"/>
      <c r="G198" s="11"/>
      <c r="H198" s="11"/>
      <c r="I198" s="6"/>
    </row>
    <row r="199" spans="1:9" ht="22.5" customHeight="1">
      <c r="A199" s="7" t="s">
        <v>82</v>
      </c>
      <c r="B199" s="8"/>
      <c r="C199" s="8"/>
      <c r="D199" s="8"/>
      <c r="E199" s="9"/>
      <c r="F199" s="7" t="str">
        <f>F183</f>
        <v>SCHOOL ASSISTANT</v>
      </c>
      <c r="G199" s="8"/>
      <c r="H199" s="8"/>
      <c r="I199" s="9"/>
    </row>
    <row r="200" spans="1:9" ht="14.25">
      <c r="A200" s="3" t="s">
        <v>83</v>
      </c>
      <c r="B200" s="10"/>
      <c r="C200" s="10"/>
      <c r="D200" s="10"/>
      <c r="E200" s="4"/>
      <c r="F200" s="3" t="str">
        <f>F117</f>
        <v>ZPHIGH SCHOOL</v>
      </c>
      <c r="G200" s="10"/>
      <c r="H200" s="10"/>
      <c r="I200" s="4"/>
    </row>
    <row r="201" spans="1:9" ht="14.25">
      <c r="A201" s="3"/>
      <c r="B201" s="10"/>
      <c r="C201" s="10"/>
      <c r="D201" s="10"/>
      <c r="E201" s="4"/>
      <c r="F201" s="3" t="str">
        <f>F118</f>
        <v>JAGGAPURAM, EDLAPADU (MANDAL)</v>
      </c>
      <c r="G201" s="10"/>
      <c r="H201" s="10"/>
      <c r="I201" s="4"/>
    </row>
    <row r="202" spans="1:9" ht="14.25">
      <c r="A202" s="3"/>
      <c r="B202" s="10"/>
      <c r="C202" s="10"/>
      <c r="D202" s="10"/>
      <c r="E202" s="4"/>
      <c r="F202" s="3" t="str">
        <f>F30</f>
        <v>GUNTUR(DIST)</v>
      </c>
      <c r="G202" s="10"/>
      <c r="H202" s="10"/>
      <c r="I202" s="4"/>
    </row>
    <row r="203" spans="1:9" ht="14.25">
      <c r="A203" s="5"/>
      <c r="B203" s="11"/>
      <c r="C203" s="11"/>
      <c r="D203" s="11"/>
      <c r="E203" s="6"/>
      <c r="F203" s="5"/>
      <c r="G203" s="11"/>
      <c r="H203" s="11"/>
      <c r="I203" s="6"/>
    </row>
    <row r="204" spans="1:9" ht="15">
      <c r="A204" s="7" t="s">
        <v>84</v>
      </c>
      <c r="B204" s="8"/>
      <c r="C204" s="8"/>
      <c r="D204" s="8"/>
      <c r="E204" s="9"/>
      <c r="F204" s="22" t="s">
        <v>85</v>
      </c>
      <c r="G204" s="23"/>
      <c r="H204" s="23"/>
      <c r="I204" s="24"/>
    </row>
    <row r="205" spans="1:9" ht="14.25">
      <c r="A205" s="3"/>
      <c r="B205" s="10"/>
      <c r="C205" s="10"/>
      <c r="D205" s="10"/>
      <c r="E205" s="4"/>
      <c r="F205" s="22" t="s">
        <v>86</v>
      </c>
      <c r="G205" s="23"/>
      <c r="H205" s="23"/>
      <c r="I205" s="24"/>
    </row>
    <row r="206" spans="1:9" ht="14.25">
      <c r="A206" s="3" t="s">
        <v>98</v>
      </c>
      <c r="B206" s="10"/>
      <c r="C206" s="10"/>
      <c r="D206" s="10"/>
      <c r="E206" s="4"/>
      <c r="F206" s="7" t="s">
        <v>87</v>
      </c>
      <c r="G206" s="8"/>
      <c r="H206" s="8"/>
      <c r="I206" s="9"/>
    </row>
    <row r="207" spans="1:9" ht="14.25">
      <c r="A207" s="3" t="s">
        <v>99</v>
      </c>
      <c r="B207" s="10"/>
      <c r="C207" s="10"/>
      <c r="D207" s="10"/>
      <c r="E207" s="4"/>
      <c r="F207" s="5" t="s">
        <v>88</v>
      </c>
      <c r="G207" s="11"/>
      <c r="H207" s="11"/>
      <c r="I207" s="6"/>
    </row>
    <row r="208" spans="1:9" ht="14.25">
      <c r="A208" s="3" t="s">
        <v>100</v>
      </c>
      <c r="B208" s="10"/>
      <c r="C208" s="10"/>
      <c r="D208" s="10"/>
      <c r="E208" s="4"/>
      <c r="F208" s="22" t="s">
        <v>89</v>
      </c>
      <c r="G208" s="23"/>
      <c r="H208" s="23"/>
      <c r="I208" s="24"/>
    </row>
    <row r="209" spans="1:9" ht="14.25">
      <c r="A209" s="3" t="s">
        <v>101</v>
      </c>
      <c r="B209" s="10"/>
      <c r="C209" s="10"/>
      <c r="D209" s="10"/>
      <c r="E209" s="4"/>
      <c r="F209" s="22" t="s">
        <v>90</v>
      </c>
      <c r="G209" s="23"/>
      <c r="H209" s="23"/>
      <c r="I209" s="24"/>
    </row>
    <row r="210" spans="1:9" ht="14.25">
      <c r="A210" s="3"/>
      <c r="B210" s="10"/>
      <c r="C210" s="10"/>
      <c r="D210" s="10"/>
      <c r="E210" s="4"/>
      <c r="F210" s="7" t="s">
        <v>91</v>
      </c>
      <c r="G210" s="8"/>
      <c r="H210" s="8"/>
      <c r="I210" s="9"/>
    </row>
    <row r="211" spans="1:9" ht="14.25">
      <c r="A211" s="3"/>
      <c r="B211" s="10"/>
      <c r="C211" s="10"/>
      <c r="D211" s="10"/>
      <c r="E211" s="4"/>
      <c r="F211" s="7" t="s">
        <v>92</v>
      </c>
      <c r="G211" s="8"/>
      <c r="H211" s="8"/>
      <c r="I211" s="9"/>
    </row>
    <row r="212" spans="1:9" ht="14.25">
      <c r="A212" s="3"/>
      <c r="B212" s="10"/>
      <c r="C212" s="10"/>
      <c r="D212" s="10"/>
      <c r="E212" s="4"/>
      <c r="F212" s="5" t="s">
        <v>93</v>
      </c>
      <c r="G212" s="11"/>
      <c r="H212" s="11"/>
      <c r="I212" s="6"/>
    </row>
    <row r="213" spans="1:9" ht="14.25">
      <c r="A213" s="3"/>
      <c r="B213" s="10"/>
      <c r="C213" s="10"/>
      <c r="D213" s="10"/>
      <c r="E213" s="4"/>
      <c r="F213" s="7" t="s">
        <v>95</v>
      </c>
      <c r="G213" s="8"/>
      <c r="H213" s="8"/>
      <c r="I213" s="9"/>
    </row>
    <row r="214" spans="1:9" ht="14.25">
      <c r="A214" s="3"/>
      <c r="B214" s="10"/>
      <c r="C214" s="10"/>
      <c r="D214" s="10"/>
      <c r="E214" s="4"/>
      <c r="F214" s="5" t="s">
        <v>94</v>
      </c>
      <c r="G214" s="11"/>
      <c r="H214" s="11"/>
      <c r="I214" s="6"/>
    </row>
    <row r="215" spans="1:9" ht="14.25">
      <c r="A215" s="3"/>
      <c r="B215" s="10"/>
      <c r="C215" s="10"/>
      <c r="D215" s="10"/>
      <c r="E215" s="4"/>
      <c r="F215" s="7" t="s">
        <v>96</v>
      </c>
      <c r="G215" s="8"/>
      <c r="H215" s="8"/>
      <c r="I215" s="9"/>
    </row>
    <row r="216" spans="1:9" ht="14.25">
      <c r="A216" s="3"/>
      <c r="B216" s="10"/>
      <c r="C216" s="10"/>
      <c r="D216" s="10"/>
      <c r="E216" s="4"/>
      <c r="F216" s="5" t="s">
        <v>94</v>
      </c>
      <c r="G216" s="11"/>
      <c r="H216" s="11"/>
      <c r="I216" s="6"/>
    </row>
    <row r="217" spans="1:9" ht="14.25">
      <c r="A217" s="3"/>
      <c r="B217" s="10"/>
      <c r="C217" s="10"/>
      <c r="D217" s="10"/>
      <c r="E217" s="4"/>
      <c r="F217" s="22" t="s">
        <v>97</v>
      </c>
      <c r="G217" s="23"/>
      <c r="H217" s="23"/>
      <c r="I217" s="24"/>
    </row>
    <row r="218" spans="1:9" ht="14.25">
      <c r="A218" s="3"/>
      <c r="B218" s="10"/>
      <c r="C218" s="10"/>
      <c r="D218" s="10"/>
      <c r="E218" s="4"/>
      <c r="F218" s="22" t="s">
        <v>494</v>
      </c>
      <c r="G218" s="23"/>
      <c r="H218" s="23"/>
      <c r="I218" s="24"/>
    </row>
    <row r="219" spans="1:9" ht="14.25">
      <c r="A219" s="3" t="s">
        <v>102</v>
      </c>
      <c r="B219" s="10"/>
      <c r="C219" s="10"/>
      <c r="D219" s="10"/>
      <c r="E219" s="4"/>
      <c r="F219" s="569" t="s">
        <v>104</v>
      </c>
      <c r="G219" s="474"/>
      <c r="H219" s="474"/>
      <c r="I219" s="475"/>
    </row>
    <row r="220" spans="1:9" ht="15" customHeight="1">
      <c r="A220" s="3" t="s">
        <v>103</v>
      </c>
      <c r="B220" s="10"/>
      <c r="C220" s="10"/>
      <c r="D220" s="10"/>
      <c r="E220" s="4"/>
      <c r="F220" s="476"/>
      <c r="G220" s="477"/>
      <c r="H220" s="477"/>
      <c r="I220" s="478"/>
    </row>
    <row r="221" spans="1:9" ht="14.25">
      <c r="A221" s="3" t="s">
        <v>106</v>
      </c>
      <c r="B221" s="10"/>
      <c r="C221" s="10"/>
      <c r="D221" s="10"/>
      <c r="E221" s="4"/>
      <c r="F221" s="569" t="s">
        <v>104</v>
      </c>
      <c r="G221" s="474"/>
      <c r="H221" s="474"/>
      <c r="I221" s="475"/>
    </row>
    <row r="222" spans="1:9" ht="14.25">
      <c r="A222" s="3" t="s">
        <v>107</v>
      </c>
      <c r="B222" s="10"/>
      <c r="C222" s="10"/>
      <c r="D222" s="10"/>
      <c r="E222" s="4"/>
      <c r="F222" s="517"/>
      <c r="G222" s="518"/>
      <c r="H222" s="518"/>
      <c r="I222" s="519"/>
    </row>
    <row r="223" spans="1:9" ht="14.25">
      <c r="A223" s="3" t="s">
        <v>108</v>
      </c>
      <c r="B223" s="10"/>
      <c r="C223" s="10"/>
      <c r="D223" s="10"/>
      <c r="E223" s="4"/>
      <c r="F223" s="476"/>
      <c r="G223" s="477"/>
      <c r="H223" s="477"/>
      <c r="I223" s="478"/>
    </row>
    <row r="224" spans="1:9" ht="14.25">
      <c r="A224" s="544" t="s">
        <v>109</v>
      </c>
      <c r="B224" s="545"/>
      <c r="C224" s="545"/>
      <c r="D224" s="545"/>
      <c r="E224" s="546"/>
      <c r="F224" s="3"/>
      <c r="G224" s="482" t="s">
        <v>445</v>
      </c>
      <c r="H224" s="482"/>
      <c r="I224" s="4"/>
    </row>
    <row r="225" spans="1:9" ht="14.25">
      <c r="A225" s="547"/>
      <c r="B225" s="548"/>
      <c r="C225" s="548"/>
      <c r="D225" s="548"/>
      <c r="E225" s="549"/>
      <c r="F225" s="5"/>
      <c r="G225" s="462"/>
      <c r="H225" s="462"/>
      <c r="I225" s="4"/>
    </row>
    <row r="226" spans="1:9" ht="14.25">
      <c r="A226" s="559" t="s">
        <v>110</v>
      </c>
      <c r="B226" s="560"/>
      <c r="C226" s="560"/>
      <c r="D226" s="560"/>
      <c r="E226" s="561"/>
      <c r="F226" s="473" t="str">
        <f>my!C234</f>
        <v>30Years -1Months- 19Days</v>
      </c>
      <c r="G226" s="474"/>
      <c r="H226" s="474"/>
      <c r="I226" s="475"/>
    </row>
    <row r="227" spans="1:9" ht="24.75" customHeight="1">
      <c r="A227" s="547"/>
      <c r="B227" s="548"/>
      <c r="C227" s="548"/>
      <c r="D227" s="548"/>
      <c r="E227" s="549"/>
      <c r="F227" s="476"/>
      <c r="G227" s="477"/>
      <c r="H227" s="477"/>
      <c r="I227" s="478"/>
    </row>
    <row r="228" spans="1:9" ht="14.25">
      <c r="A228" s="22" t="s">
        <v>111</v>
      </c>
      <c r="B228" s="23"/>
      <c r="C228" s="23"/>
      <c r="D228" s="23"/>
      <c r="E228" s="24"/>
      <c r="F228" s="44"/>
      <c r="G228" s="45"/>
      <c r="H228" s="19"/>
      <c r="I228" s="46"/>
    </row>
    <row r="229" spans="1:9" ht="14.25">
      <c r="A229" s="3" t="s">
        <v>112</v>
      </c>
      <c r="B229" s="10"/>
      <c r="C229" s="10" t="s">
        <v>515</v>
      </c>
      <c r="D229" s="10"/>
      <c r="E229" s="4"/>
      <c r="F229" s="479" t="s">
        <v>715</v>
      </c>
      <c r="G229" s="501"/>
      <c r="H229" s="501"/>
      <c r="I229" s="502"/>
    </row>
    <row r="230" spans="1:9" ht="14.25">
      <c r="A230" s="3" t="s">
        <v>113</v>
      </c>
      <c r="B230" s="10"/>
      <c r="C230" s="10"/>
      <c r="D230" s="10"/>
      <c r="E230" s="4"/>
      <c r="F230" s="479" t="s">
        <v>715</v>
      </c>
      <c r="G230" s="501"/>
      <c r="H230" s="501"/>
      <c r="I230" s="502"/>
    </row>
    <row r="231" spans="1:9" ht="14.25">
      <c r="A231" s="3" t="s">
        <v>114</v>
      </c>
      <c r="B231" s="10"/>
      <c r="C231" s="10"/>
      <c r="D231" s="10"/>
      <c r="E231" s="4"/>
      <c r="F231" s="479" t="s">
        <v>715</v>
      </c>
      <c r="G231" s="501"/>
      <c r="H231" s="501"/>
      <c r="I231" s="502"/>
    </row>
    <row r="232" spans="1:9" ht="14.25">
      <c r="A232" s="3" t="s">
        <v>115</v>
      </c>
      <c r="B232" s="10"/>
      <c r="C232" s="10"/>
      <c r="D232" s="10"/>
      <c r="E232" s="4"/>
      <c r="F232" s="479" t="s">
        <v>715</v>
      </c>
      <c r="G232" s="501"/>
      <c r="H232" s="501"/>
      <c r="I232" s="502"/>
    </row>
    <row r="233" spans="1:9" ht="14.25" customHeight="1">
      <c r="A233" s="3" t="s">
        <v>116</v>
      </c>
      <c r="B233" s="10"/>
      <c r="C233" s="10"/>
      <c r="D233" s="10"/>
      <c r="E233" s="4"/>
      <c r="F233" s="479" t="s">
        <v>715</v>
      </c>
      <c r="G233" s="501"/>
      <c r="H233" s="501"/>
      <c r="I233" s="502"/>
    </row>
    <row r="234" spans="1:9" ht="14.25" customHeight="1">
      <c r="A234" s="3" t="s">
        <v>117</v>
      </c>
      <c r="B234" s="10"/>
      <c r="C234" s="10"/>
      <c r="D234" s="10"/>
      <c r="E234" s="4"/>
      <c r="F234" s="479" t="s">
        <v>715</v>
      </c>
      <c r="G234" s="501"/>
      <c r="H234" s="501"/>
      <c r="I234" s="502"/>
    </row>
    <row r="235" spans="1:9" ht="14.25">
      <c r="A235" s="550" t="s">
        <v>118</v>
      </c>
      <c r="B235" s="551"/>
      <c r="C235" s="551"/>
      <c r="D235" s="551"/>
      <c r="E235" s="551"/>
      <c r="F235" s="473" t="s">
        <v>715</v>
      </c>
      <c r="G235" s="503"/>
      <c r="H235" s="503"/>
      <c r="I235" s="504"/>
    </row>
    <row r="236" spans="1:9" ht="14.25">
      <c r="A236" s="552"/>
      <c r="B236" s="553"/>
      <c r="C236" s="553"/>
      <c r="D236" s="553"/>
      <c r="E236" s="553"/>
      <c r="F236" s="505"/>
      <c r="G236" s="506"/>
      <c r="H236" s="506"/>
      <c r="I236" s="507"/>
    </row>
    <row r="237" spans="1:9" ht="14.25">
      <c r="A237" s="492" t="s">
        <v>119</v>
      </c>
      <c r="B237" s="493"/>
      <c r="C237" s="493"/>
      <c r="D237" s="493"/>
      <c r="E237" s="494"/>
      <c r="F237" s="481" t="str">
        <f>F226</f>
        <v>30Years -1Months- 19Days</v>
      </c>
      <c r="G237" s="482"/>
      <c r="H237" s="482"/>
      <c r="I237" s="483"/>
    </row>
    <row r="238" spans="1:9" ht="22.5" customHeight="1">
      <c r="A238" s="495"/>
      <c r="B238" s="496"/>
      <c r="C238" s="496"/>
      <c r="D238" s="496"/>
      <c r="E238" s="497"/>
      <c r="F238" s="479"/>
      <c r="G238" s="462"/>
      <c r="H238" s="462"/>
      <c r="I238" s="480"/>
    </row>
    <row r="239" spans="1:9" ht="14.25">
      <c r="A239" s="492" t="s">
        <v>120</v>
      </c>
      <c r="B239" s="493"/>
      <c r="C239" s="493"/>
      <c r="D239" s="493"/>
      <c r="E239" s="494"/>
      <c r="F239" s="473" t="str">
        <f>my!F242</f>
        <v>2Years -10months- 11Days</v>
      </c>
      <c r="G239" s="474"/>
      <c r="H239" s="474"/>
      <c r="I239" s="475"/>
    </row>
    <row r="240" spans="1:9" ht="22.5" customHeight="1">
      <c r="A240" s="495"/>
      <c r="B240" s="496"/>
      <c r="C240" s="496"/>
      <c r="D240" s="496"/>
      <c r="E240" s="497"/>
      <c r="F240" s="476"/>
      <c r="G240" s="477"/>
      <c r="H240" s="477"/>
      <c r="I240" s="478"/>
    </row>
    <row r="241" spans="1:9" ht="15" customHeight="1">
      <c r="A241" s="7" t="s">
        <v>121</v>
      </c>
      <c r="B241" s="8"/>
      <c r="C241" s="8"/>
      <c r="D241" s="8"/>
      <c r="E241" s="9"/>
      <c r="F241" s="473" t="str">
        <f>my!F255</f>
        <v>33 Years</v>
      </c>
      <c r="G241" s="474"/>
      <c r="H241" s="474"/>
      <c r="I241" s="475"/>
    </row>
    <row r="242" spans="1:9" ht="22.5" customHeight="1">
      <c r="A242" s="5" t="s">
        <v>122</v>
      </c>
      <c r="B242" s="11"/>
      <c r="C242" s="11"/>
      <c r="D242" s="11"/>
      <c r="E242" s="6"/>
      <c r="F242" s="476"/>
      <c r="G242" s="477"/>
      <c r="H242" s="477"/>
      <c r="I242" s="478"/>
    </row>
    <row r="243" spans="1:9" ht="14.25">
      <c r="A243" s="7" t="s">
        <v>123</v>
      </c>
      <c r="B243" s="8"/>
      <c r="C243" s="8"/>
      <c r="D243" s="8"/>
      <c r="E243" s="9"/>
      <c r="F243" s="34"/>
      <c r="G243" s="26"/>
      <c r="H243" s="27"/>
      <c r="I243" s="28"/>
    </row>
    <row r="244" spans="1:9" ht="14.25">
      <c r="A244" s="3" t="s">
        <v>124</v>
      </c>
      <c r="B244" s="10"/>
      <c r="C244" s="10"/>
      <c r="D244" s="10"/>
      <c r="E244" s="4"/>
      <c r="F244" s="498" t="s">
        <v>30</v>
      </c>
      <c r="G244" s="499" t="str">
        <f>my!S111</f>
        <v>18030-43630 / Rs 20300/-</v>
      </c>
      <c r="H244" s="499"/>
      <c r="I244" s="500"/>
    </row>
    <row r="245" spans="1:9" ht="14.25">
      <c r="A245" s="3" t="s">
        <v>125</v>
      </c>
      <c r="B245" s="10"/>
      <c r="C245" s="10"/>
      <c r="D245" s="10"/>
      <c r="E245" s="4"/>
      <c r="F245" s="498"/>
      <c r="G245" s="499"/>
      <c r="H245" s="499"/>
      <c r="I245" s="500"/>
    </row>
    <row r="246" spans="1:9" ht="14.25" customHeight="1">
      <c r="A246" s="33"/>
      <c r="B246" s="11"/>
      <c r="C246" s="11"/>
      <c r="D246" s="11"/>
      <c r="E246" s="6"/>
      <c r="F246" s="29"/>
      <c r="G246" s="30"/>
      <c r="H246" s="30"/>
      <c r="I246" s="31"/>
    </row>
    <row r="247" spans="1:9" ht="18.75" customHeight="1">
      <c r="A247" s="7" t="s">
        <v>126</v>
      </c>
      <c r="B247" s="8"/>
      <c r="C247" s="8"/>
      <c r="D247" s="8"/>
      <c r="E247" s="9"/>
      <c r="F247" s="535" t="str">
        <f>my!G260</f>
        <v>Rs 10150/-</v>
      </c>
      <c r="G247" s="536"/>
      <c r="H247" s="536"/>
      <c r="I247" s="537"/>
    </row>
    <row r="248" spans="1:9" ht="15" customHeight="1">
      <c r="A248" s="3" t="s">
        <v>127</v>
      </c>
      <c r="B248" s="10"/>
      <c r="C248" s="10"/>
      <c r="D248" s="10"/>
      <c r="E248" s="4"/>
      <c r="F248" s="538" t="str">
        <f>my!D263</f>
        <v>20300x33/66=10150</v>
      </c>
      <c r="G248" s="539"/>
      <c r="H248" s="539"/>
      <c r="I248" s="540"/>
    </row>
    <row r="249" spans="1:9" ht="14.25" customHeight="1">
      <c r="A249" s="5"/>
      <c r="B249" s="11"/>
      <c r="C249" s="11"/>
      <c r="D249" s="11"/>
      <c r="E249" s="6"/>
      <c r="F249" s="479" t="str">
        <f>my!E308</f>
        <v>(B.P x 33/66)</v>
      </c>
      <c r="G249" s="462"/>
      <c r="H249" s="462"/>
      <c r="I249" s="480"/>
    </row>
    <row r="250" spans="1:9" ht="18.75" customHeight="1">
      <c r="A250" s="7" t="s">
        <v>496</v>
      </c>
      <c r="B250" s="8"/>
      <c r="C250" s="8"/>
      <c r="D250" s="8"/>
      <c r="E250" s="9"/>
      <c r="F250" s="481" t="str">
        <f>my!V73</f>
        <v>B.P: Rs 20300, DA@24.824%= Rs 5039</v>
      </c>
      <c r="G250" s="482"/>
      <c r="H250" s="482"/>
      <c r="I250" s="483"/>
    </row>
    <row r="251" spans="1:9" ht="15" customHeight="1">
      <c r="A251" s="3" t="s">
        <v>128</v>
      </c>
      <c r="B251" s="10"/>
      <c r="C251" s="10"/>
      <c r="D251" s="10"/>
      <c r="E251" s="4"/>
      <c r="F251" s="484" t="str">
        <f>my!T90</f>
        <v>( 20300+5039)  x 66 x  1/4 = Rs 418094</v>
      </c>
      <c r="G251" s="468"/>
      <c r="H251" s="468"/>
      <c r="I251" s="469"/>
    </row>
    <row r="252" spans="1:9" ht="14.25" customHeight="1">
      <c r="A252" s="5"/>
      <c r="B252" s="11"/>
      <c r="C252" s="11"/>
      <c r="D252" s="11"/>
      <c r="E252" s="6"/>
      <c r="F252" s="479" t="str">
        <f>my!R88</f>
        <v>.</v>
      </c>
      <c r="G252" s="462"/>
      <c r="H252" s="462"/>
      <c r="I252" s="480"/>
    </row>
    <row r="253" spans="1:9" ht="14.25">
      <c r="A253" s="7" t="s">
        <v>129</v>
      </c>
      <c r="B253" s="8"/>
      <c r="C253" s="8"/>
      <c r="D253" s="8"/>
      <c r="E253" s="9"/>
      <c r="F253" s="7"/>
      <c r="G253" s="8"/>
      <c r="H253" s="8"/>
      <c r="I253" s="9"/>
    </row>
    <row r="254" spans="1:9" ht="18.75" customHeight="1">
      <c r="A254" s="3" t="s">
        <v>130</v>
      </c>
      <c r="B254" s="10"/>
      <c r="C254" s="10"/>
      <c r="D254" s="10"/>
      <c r="E254" s="4"/>
      <c r="F254" s="20"/>
      <c r="G254" s="558" t="str">
        <f>F247</f>
        <v>Rs 10150/-</v>
      </c>
      <c r="H254" s="558"/>
      <c r="I254" s="4"/>
    </row>
    <row r="255" spans="1:9" ht="14.25">
      <c r="A255" s="3"/>
      <c r="B255" s="10"/>
      <c r="C255" s="10"/>
      <c r="D255" s="10"/>
      <c r="E255" s="4"/>
      <c r="G255" s="10"/>
      <c r="H255" s="10"/>
      <c r="I255" s="4"/>
    </row>
    <row r="256" spans="1:9" ht="18">
      <c r="A256" s="3" t="s">
        <v>131</v>
      </c>
      <c r="B256" s="10"/>
      <c r="C256" s="10"/>
      <c r="D256" s="10"/>
      <c r="E256" s="4"/>
      <c r="F256" s="20"/>
      <c r="G256" s="206" t="str">
        <f>my!R83</f>
        <v>Rs 6090/-</v>
      </c>
      <c r="H256" s="595" t="s">
        <v>716</v>
      </c>
      <c r="I256" s="596"/>
    </row>
    <row r="257" spans="1:9" ht="14.25">
      <c r="A257" s="3"/>
      <c r="B257" s="10"/>
      <c r="C257" s="10"/>
      <c r="D257" s="10"/>
      <c r="E257" s="4"/>
      <c r="F257" s="3"/>
      <c r="G257" s="10"/>
      <c r="H257" s="10"/>
      <c r="I257" s="4"/>
    </row>
    <row r="258" spans="1:9" ht="14.25">
      <c r="A258" s="5"/>
      <c r="B258" s="11"/>
      <c r="C258" s="11"/>
      <c r="D258" s="11"/>
      <c r="E258" s="6"/>
      <c r="F258" s="5"/>
      <c r="G258" s="11"/>
      <c r="H258" s="11"/>
      <c r="I258" s="6"/>
    </row>
    <row r="259" spans="1:9" ht="18.75" customHeight="1">
      <c r="A259" s="7" t="s">
        <v>132</v>
      </c>
      <c r="B259" s="8"/>
      <c r="C259" s="8"/>
      <c r="D259" s="9"/>
      <c r="E259" s="555" t="s">
        <v>136</v>
      </c>
      <c r="F259" s="556"/>
      <c r="G259" s="556"/>
      <c r="H259" s="556"/>
      <c r="I259" s="557"/>
    </row>
    <row r="260" spans="1:9" ht="18.75" customHeight="1">
      <c r="A260" s="3" t="s">
        <v>133</v>
      </c>
      <c r="B260" s="10"/>
      <c r="C260" s="10"/>
      <c r="D260" s="4"/>
      <c r="E260" s="22" t="s">
        <v>137</v>
      </c>
      <c r="F260" s="47" t="str">
        <f>my!O82</f>
        <v>1-12-2010</v>
      </c>
      <c r="G260" s="99"/>
      <c r="H260" s="99" t="s">
        <v>138</v>
      </c>
      <c r="I260" s="100"/>
    </row>
    <row r="261" spans="1:9" ht="18.75" customHeight="1">
      <c r="A261" s="3" t="s">
        <v>134</v>
      </c>
      <c r="B261" s="10"/>
      <c r="C261" s="10"/>
      <c r="D261" s="4"/>
      <c r="E261" s="22" t="s">
        <v>137</v>
      </c>
      <c r="F261" s="47"/>
      <c r="G261" s="101" t="s">
        <v>139</v>
      </c>
      <c r="H261" s="47"/>
      <c r="I261" s="100"/>
    </row>
    <row r="262" spans="1:9" ht="18.75" customHeight="1">
      <c r="A262" s="3" t="s">
        <v>135</v>
      </c>
      <c r="B262" s="10"/>
      <c r="C262" s="10"/>
      <c r="D262" s="4"/>
      <c r="E262" s="7" t="s">
        <v>137</v>
      </c>
      <c r="F262" s="98"/>
      <c r="G262" s="102" t="s">
        <v>139</v>
      </c>
      <c r="H262" s="103"/>
      <c r="I262" s="104"/>
    </row>
    <row r="263" spans="1:9" ht="14.25">
      <c r="A263" s="5"/>
      <c r="B263" s="11"/>
      <c r="C263" s="11"/>
      <c r="D263" s="6"/>
      <c r="E263" s="22"/>
      <c r="F263" s="23"/>
      <c r="G263" s="23"/>
      <c r="H263" s="23"/>
      <c r="I263" s="24"/>
    </row>
    <row r="264" spans="1:9" ht="14.25">
      <c r="A264" s="36" t="s">
        <v>143</v>
      </c>
      <c r="B264" s="8"/>
      <c r="C264" s="8"/>
      <c r="D264" s="8"/>
      <c r="E264" s="9"/>
      <c r="F264" s="21" t="s">
        <v>140</v>
      </c>
      <c r="G264" s="21" t="s">
        <v>141</v>
      </c>
      <c r="H264" s="524" t="s">
        <v>142</v>
      </c>
      <c r="I264" s="524"/>
    </row>
    <row r="265" spans="1:9" ht="18.75" customHeight="1">
      <c r="A265" s="20" t="s">
        <v>32</v>
      </c>
      <c r="B265" s="10" t="s">
        <v>153</v>
      </c>
      <c r="C265" s="10"/>
      <c r="D265" s="10"/>
      <c r="E265" s="4"/>
      <c r="F265" s="32"/>
      <c r="G265" s="32"/>
      <c r="H265" s="524"/>
      <c r="I265" s="524"/>
    </row>
    <row r="266" spans="1:9" ht="18.75" customHeight="1">
      <c r="A266" s="20" t="s">
        <v>144</v>
      </c>
      <c r="B266" s="10" t="s">
        <v>154</v>
      </c>
      <c r="C266" s="10"/>
      <c r="D266" s="10"/>
      <c r="E266" s="4"/>
      <c r="F266" s="32"/>
      <c r="G266" s="32"/>
      <c r="H266" s="524"/>
      <c r="I266" s="524"/>
    </row>
    <row r="267" spans="1:9" ht="18.75" customHeight="1">
      <c r="A267" s="20" t="s">
        <v>145</v>
      </c>
      <c r="B267" s="10" t="s">
        <v>155</v>
      </c>
      <c r="C267" s="10"/>
      <c r="D267" s="10"/>
      <c r="E267" s="4"/>
      <c r="F267" s="32"/>
      <c r="G267" s="32"/>
      <c r="H267" s="524"/>
      <c r="I267" s="524"/>
    </row>
    <row r="268" spans="1:9" ht="18.75" customHeight="1">
      <c r="A268" s="20" t="s">
        <v>35</v>
      </c>
      <c r="B268" s="10" t="s">
        <v>156</v>
      </c>
      <c r="C268" s="10"/>
      <c r="D268" s="10"/>
      <c r="E268" s="4"/>
      <c r="F268" s="32"/>
      <c r="G268" s="32"/>
      <c r="H268" s="524"/>
      <c r="I268" s="524"/>
    </row>
    <row r="269" spans="1:9" ht="18.75" customHeight="1">
      <c r="A269" s="20" t="s">
        <v>146</v>
      </c>
      <c r="B269" s="10" t="s">
        <v>157</v>
      </c>
      <c r="C269" s="10"/>
      <c r="D269" s="10"/>
      <c r="E269" s="4"/>
      <c r="F269" s="32"/>
      <c r="G269" s="32"/>
      <c r="H269" s="524"/>
      <c r="I269" s="524"/>
    </row>
    <row r="270" spans="1:9" ht="18.75" customHeight="1">
      <c r="A270" s="20" t="s">
        <v>147</v>
      </c>
      <c r="B270" s="10" t="s">
        <v>159</v>
      </c>
      <c r="C270" s="10"/>
      <c r="D270" s="10"/>
      <c r="E270" s="4"/>
      <c r="F270" s="32"/>
      <c r="G270" s="32"/>
      <c r="H270" s="524"/>
      <c r="I270" s="524"/>
    </row>
    <row r="271" spans="1:9" ht="18.75" customHeight="1">
      <c r="A271" s="20" t="s">
        <v>148</v>
      </c>
      <c r="B271" s="10" t="s">
        <v>160</v>
      </c>
      <c r="C271" s="10"/>
      <c r="D271" s="10"/>
      <c r="E271" s="4"/>
      <c r="F271" s="32"/>
      <c r="G271" s="32"/>
      <c r="H271" s="524"/>
      <c r="I271" s="524"/>
    </row>
    <row r="272" spans="1:9" ht="18.75" customHeight="1">
      <c r="A272" s="20" t="s">
        <v>149</v>
      </c>
      <c r="B272" s="10" t="s">
        <v>161</v>
      </c>
      <c r="C272" s="10"/>
      <c r="D272" s="10"/>
      <c r="E272" s="4"/>
      <c r="F272" s="32"/>
      <c r="G272" s="32"/>
      <c r="H272" s="524"/>
      <c r="I272" s="524"/>
    </row>
    <row r="273" spans="1:9" ht="18.75" customHeight="1">
      <c r="A273" s="20" t="s">
        <v>150</v>
      </c>
      <c r="B273" s="10" t="s">
        <v>162</v>
      </c>
      <c r="C273" s="10"/>
      <c r="D273" s="10"/>
      <c r="E273" s="4"/>
      <c r="F273" s="32"/>
      <c r="G273" s="32"/>
      <c r="H273" s="524"/>
      <c r="I273" s="524"/>
    </row>
    <row r="274" spans="1:9" ht="18.75" customHeight="1">
      <c r="A274" s="20" t="s">
        <v>151</v>
      </c>
      <c r="B274" s="10" t="s">
        <v>163</v>
      </c>
      <c r="C274" s="10"/>
      <c r="D274" s="10"/>
      <c r="E274" s="4"/>
      <c r="F274" s="32"/>
      <c r="G274" s="32"/>
      <c r="H274" s="524"/>
      <c r="I274" s="524"/>
    </row>
    <row r="275" spans="1:9" ht="18.75" customHeight="1">
      <c r="A275" s="20" t="s">
        <v>152</v>
      </c>
      <c r="B275" s="10" t="s">
        <v>164</v>
      </c>
      <c r="C275" s="10"/>
      <c r="D275" s="10"/>
      <c r="E275" s="4"/>
      <c r="F275" s="32"/>
      <c r="G275" s="32"/>
      <c r="H275" s="524"/>
      <c r="I275" s="524"/>
    </row>
    <row r="276" spans="1:9" ht="18.75" customHeight="1">
      <c r="A276" s="20"/>
      <c r="B276" s="10"/>
      <c r="C276" s="10"/>
      <c r="D276" s="10"/>
      <c r="E276" s="4"/>
      <c r="F276" s="32"/>
      <c r="G276" s="32"/>
      <c r="H276" s="524"/>
      <c r="I276" s="524"/>
    </row>
    <row r="277" spans="1:9" ht="18.75" customHeight="1">
      <c r="A277" s="3"/>
      <c r="B277" s="10"/>
      <c r="C277" s="10"/>
      <c r="D277" s="10"/>
      <c r="E277" s="4"/>
      <c r="F277" s="32"/>
      <c r="G277" s="32"/>
      <c r="H277" s="524"/>
      <c r="I277" s="524"/>
    </row>
    <row r="278" spans="1:9" ht="18.75" customHeight="1">
      <c r="A278" s="3"/>
      <c r="B278" s="10"/>
      <c r="C278" s="10"/>
      <c r="D278" s="10"/>
      <c r="E278" s="4"/>
      <c r="F278" s="32"/>
      <c r="G278" s="32"/>
      <c r="H278" s="524"/>
      <c r="I278" s="524"/>
    </row>
    <row r="279" spans="1:9" ht="18.75" customHeight="1">
      <c r="A279" s="3"/>
      <c r="B279" s="10"/>
      <c r="C279" s="10"/>
      <c r="D279" s="468" t="s">
        <v>158</v>
      </c>
      <c r="E279" s="468"/>
      <c r="F279" s="32"/>
      <c r="G279" s="32"/>
      <c r="H279" s="524"/>
      <c r="I279" s="524"/>
    </row>
    <row r="280" spans="1:9" ht="14.25" customHeight="1">
      <c r="A280" s="3"/>
      <c r="B280" s="10"/>
      <c r="C280" s="10"/>
      <c r="D280" s="13"/>
      <c r="E280" s="13"/>
      <c r="F280" s="10"/>
      <c r="G280" s="10"/>
      <c r="H280" s="13"/>
      <c r="I280" s="14"/>
    </row>
    <row r="281" spans="1:9" ht="14.25">
      <c r="A281" s="12" t="s">
        <v>165</v>
      </c>
      <c r="B281" s="10" t="s">
        <v>166</v>
      </c>
      <c r="C281" s="10"/>
      <c r="D281" s="10"/>
      <c r="E281" s="10"/>
      <c r="H281" s="10"/>
      <c r="I281" s="4"/>
    </row>
    <row r="282" spans="1:9" ht="14.25">
      <c r="A282" s="3"/>
      <c r="B282" s="10" t="s">
        <v>167</v>
      </c>
      <c r="C282" s="10"/>
      <c r="D282" s="10"/>
      <c r="E282" s="10"/>
      <c r="H282" s="10"/>
      <c r="I282" s="4"/>
    </row>
    <row r="283" spans="1:9" ht="14.25" customHeight="1">
      <c r="A283" s="3"/>
      <c r="B283" s="10" t="s">
        <v>168</v>
      </c>
      <c r="C283" s="10"/>
      <c r="D283" s="10"/>
      <c r="E283" s="10"/>
      <c r="H283" s="10"/>
      <c r="I283" s="4"/>
    </row>
    <row r="284" spans="1:9" ht="14.25" customHeight="1">
      <c r="A284" s="5"/>
      <c r="B284" s="11"/>
      <c r="C284" s="11"/>
      <c r="D284" s="11"/>
      <c r="E284" s="11"/>
      <c r="H284" s="11"/>
      <c r="I284" s="6"/>
    </row>
    <row r="285" spans="1:9" ht="18.75" customHeight="1">
      <c r="A285" s="7" t="s">
        <v>169</v>
      </c>
      <c r="B285" s="8"/>
      <c r="C285" s="8"/>
      <c r="D285" s="8"/>
      <c r="E285" s="9"/>
      <c r="F285" s="473" t="s">
        <v>448</v>
      </c>
      <c r="G285" s="474"/>
      <c r="H285" s="474"/>
      <c r="I285" s="475"/>
    </row>
    <row r="286" spans="1:9" ht="14.25">
      <c r="A286" s="3" t="s">
        <v>170</v>
      </c>
      <c r="B286" s="10"/>
      <c r="C286" s="10"/>
      <c r="D286" s="10"/>
      <c r="E286" s="4"/>
      <c r="F286" s="517"/>
      <c r="G286" s="518"/>
      <c r="H286" s="518"/>
      <c r="I286" s="519"/>
    </row>
    <row r="287" spans="1:9" ht="14.25">
      <c r="A287" s="5"/>
      <c r="B287" s="11"/>
      <c r="C287" s="11"/>
      <c r="D287" s="11"/>
      <c r="E287" s="6"/>
      <c r="F287" s="476"/>
      <c r="G287" s="477"/>
      <c r="H287" s="477"/>
      <c r="I287" s="478"/>
    </row>
    <row r="288" spans="1:9" ht="14.25">
      <c r="A288" s="473" t="s">
        <v>171</v>
      </c>
      <c r="B288" s="474"/>
      <c r="C288" s="474"/>
      <c r="D288" s="474"/>
      <c r="E288" s="474"/>
      <c r="F288" s="474"/>
      <c r="G288" s="474"/>
      <c r="H288" s="474"/>
      <c r="I288" s="475"/>
    </row>
    <row r="289" spans="1:9" ht="14.25">
      <c r="A289" s="517"/>
      <c r="B289" s="518"/>
      <c r="C289" s="518"/>
      <c r="D289" s="518"/>
      <c r="E289" s="518"/>
      <c r="F289" s="518"/>
      <c r="G289" s="518"/>
      <c r="H289" s="518"/>
      <c r="I289" s="519"/>
    </row>
    <row r="290" spans="1:9" ht="18">
      <c r="A290" s="594" t="s">
        <v>172</v>
      </c>
      <c r="B290" s="595"/>
      <c r="C290" s="595"/>
      <c r="D290" s="595"/>
      <c r="E290" s="595"/>
      <c r="F290" s="595"/>
      <c r="G290" s="595"/>
      <c r="H290" s="595"/>
      <c r="I290" s="596"/>
    </row>
    <row r="291" spans="1:9" ht="14.25">
      <c r="A291" s="3"/>
      <c r="B291" s="10"/>
      <c r="C291" s="10"/>
      <c r="D291" s="10"/>
      <c r="E291" s="10"/>
      <c r="F291" s="10"/>
      <c r="G291" s="10"/>
      <c r="H291" s="10"/>
      <c r="I291" s="4"/>
    </row>
    <row r="292" spans="1:9" ht="14.25">
      <c r="A292" s="12" t="s">
        <v>173</v>
      </c>
      <c r="B292" s="10" t="s">
        <v>174</v>
      </c>
      <c r="C292" s="10"/>
      <c r="D292" s="10"/>
      <c r="E292" s="10"/>
      <c r="F292" s="10"/>
      <c r="G292" s="10"/>
      <c r="H292" s="10"/>
      <c r="I292" s="4"/>
    </row>
    <row r="293" spans="1:9" ht="14.25">
      <c r="A293" s="3"/>
      <c r="B293" s="10" t="s">
        <v>175</v>
      </c>
      <c r="C293" s="10"/>
      <c r="D293" s="10"/>
      <c r="E293" s="10"/>
      <c r="F293" s="10"/>
      <c r="G293" s="10"/>
      <c r="H293" s="10"/>
      <c r="I293" s="4"/>
    </row>
    <row r="294" spans="1:9" ht="14.25">
      <c r="A294" s="3"/>
      <c r="B294" s="10"/>
      <c r="C294" s="10"/>
      <c r="D294" s="10"/>
      <c r="E294" s="10"/>
      <c r="F294" s="10"/>
      <c r="G294" s="10"/>
      <c r="H294" s="10"/>
      <c r="I294" s="4"/>
    </row>
    <row r="295" spans="1:9" ht="14.25">
      <c r="A295" s="12" t="s">
        <v>150</v>
      </c>
      <c r="B295" s="10" t="s">
        <v>176</v>
      </c>
      <c r="C295" s="10"/>
      <c r="D295" s="10"/>
      <c r="E295" s="10"/>
      <c r="F295" s="10"/>
      <c r="G295" s="10"/>
      <c r="H295" s="10"/>
      <c r="I295" s="4"/>
    </row>
    <row r="296" spans="1:9" ht="14.25">
      <c r="A296" s="12"/>
      <c r="B296" s="10" t="s">
        <v>177</v>
      </c>
      <c r="C296" s="10"/>
      <c r="D296" s="10"/>
      <c r="E296" s="10"/>
      <c r="F296" s="10"/>
      <c r="G296" s="10"/>
      <c r="H296" s="10"/>
      <c r="I296" s="4"/>
    </row>
    <row r="297" spans="1:9" ht="14.25">
      <c r="A297" s="12"/>
      <c r="B297" s="10" t="s">
        <v>178</v>
      </c>
      <c r="C297" s="10"/>
      <c r="D297" s="10"/>
      <c r="E297" s="10"/>
      <c r="F297" s="10"/>
      <c r="G297" s="10"/>
      <c r="H297" s="10"/>
      <c r="I297" s="4"/>
    </row>
    <row r="298" spans="1:9" ht="14.25">
      <c r="A298" s="12"/>
      <c r="B298" s="10"/>
      <c r="C298" s="10"/>
      <c r="D298" s="10"/>
      <c r="E298" s="10"/>
      <c r="F298" s="10"/>
      <c r="G298" s="10"/>
      <c r="H298" s="10"/>
      <c r="I298" s="4"/>
    </row>
    <row r="299" spans="1:9" ht="14.25">
      <c r="A299" s="12" t="s">
        <v>179</v>
      </c>
      <c r="B299" s="10" t="s">
        <v>180</v>
      </c>
      <c r="C299" s="10"/>
      <c r="D299" s="10"/>
      <c r="E299" s="10"/>
      <c r="F299" s="10"/>
      <c r="G299" s="10"/>
      <c r="H299" s="10"/>
      <c r="I299" s="4"/>
    </row>
    <row r="300" spans="1:9" ht="14.25">
      <c r="A300" s="12"/>
      <c r="B300" s="10" t="s">
        <v>181</v>
      </c>
      <c r="C300" s="10"/>
      <c r="D300" s="10"/>
      <c r="E300" s="10"/>
      <c r="F300" s="10"/>
      <c r="G300" s="10"/>
      <c r="H300" s="10"/>
      <c r="I300" s="4"/>
    </row>
    <row r="301" spans="1:9" ht="14.25">
      <c r="A301" s="3"/>
      <c r="B301" s="10" t="s">
        <v>182</v>
      </c>
      <c r="C301" s="10"/>
      <c r="D301" s="10"/>
      <c r="E301" s="10"/>
      <c r="F301" s="10"/>
      <c r="G301" s="10"/>
      <c r="H301" s="10"/>
      <c r="I301" s="4"/>
    </row>
    <row r="302" spans="1:9" ht="14.25">
      <c r="A302" s="3"/>
      <c r="B302" s="10" t="s">
        <v>183</v>
      </c>
      <c r="C302" s="10"/>
      <c r="D302" s="10"/>
      <c r="E302" s="10"/>
      <c r="F302" s="10"/>
      <c r="G302" s="10"/>
      <c r="H302" s="10"/>
      <c r="I302" s="4"/>
    </row>
    <row r="303" spans="1:9" ht="14.25">
      <c r="A303" s="3"/>
      <c r="B303" s="10"/>
      <c r="C303" s="10"/>
      <c r="D303" s="10"/>
      <c r="E303" s="10"/>
      <c r="F303" s="10"/>
      <c r="G303" s="10"/>
      <c r="H303" s="10"/>
      <c r="I303" s="4"/>
    </row>
    <row r="304" spans="1:9" ht="14.25">
      <c r="A304" s="3"/>
      <c r="B304" s="10"/>
      <c r="C304" s="468" t="s">
        <v>184</v>
      </c>
      <c r="D304" s="468"/>
      <c r="E304" s="468"/>
      <c r="F304" s="468"/>
      <c r="G304" s="468"/>
      <c r="H304" s="10"/>
      <c r="I304" s="4"/>
    </row>
    <row r="305" spans="1:9" ht="14.25">
      <c r="A305" s="3"/>
      <c r="B305" s="10"/>
      <c r="C305" s="10"/>
      <c r="D305" s="10"/>
      <c r="E305" s="10"/>
      <c r="F305" s="10"/>
      <c r="G305" s="10"/>
      <c r="H305" s="10"/>
      <c r="I305" s="4"/>
    </row>
    <row r="306" spans="1:9" ht="14.25">
      <c r="A306" s="12" t="s">
        <v>185</v>
      </c>
      <c r="B306" s="37" t="s">
        <v>186</v>
      </c>
      <c r="C306" s="37"/>
      <c r="D306" s="37"/>
      <c r="E306" s="10"/>
      <c r="F306" s="10"/>
      <c r="G306" s="10"/>
      <c r="H306" s="10"/>
      <c r="I306" s="4"/>
    </row>
    <row r="307" spans="1:9" ht="14.25">
      <c r="A307" s="3"/>
      <c r="B307" s="10"/>
      <c r="C307" s="10"/>
      <c r="D307" s="10"/>
      <c r="E307" s="10"/>
      <c r="F307" s="10"/>
      <c r="G307" s="10"/>
      <c r="H307" s="10"/>
      <c r="I307" s="4"/>
    </row>
    <row r="308" spans="1:9" ht="14.25">
      <c r="A308" s="3"/>
      <c r="B308" s="10" t="s">
        <v>187</v>
      </c>
      <c r="C308" s="10"/>
      <c r="D308" s="10"/>
      <c r="E308" s="10"/>
      <c r="F308" s="10"/>
      <c r="G308" s="10"/>
      <c r="H308" s="10"/>
      <c r="I308" s="4"/>
    </row>
    <row r="309" spans="1:9" ht="14.25">
      <c r="A309" s="3"/>
      <c r="B309" s="10" t="s">
        <v>188</v>
      </c>
      <c r="C309" s="10"/>
      <c r="D309" s="10"/>
      <c r="E309" s="10"/>
      <c r="F309" s="10"/>
      <c r="G309" s="10"/>
      <c r="H309" s="10"/>
      <c r="I309" s="4"/>
    </row>
    <row r="310" spans="1:9" ht="14.25">
      <c r="A310" s="3"/>
      <c r="B310" s="10" t="s">
        <v>189</v>
      </c>
      <c r="C310" s="10"/>
      <c r="D310" s="10"/>
      <c r="E310" s="10"/>
      <c r="F310" s="10"/>
      <c r="G310" s="10"/>
      <c r="H310" s="10"/>
      <c r="I310" s="4"/>
    </row>
    <row r="311" spans="1:9" ht="14.25">
      <c r="A311" s="3"/>
      <c r="B311" s="10" t="s">
        <v>190</v>
      </c>
      <c r="C311" s="10"/>
      <c r="D311" s="10"/>
      <c r="E311" s="10"/>
      <c r="F311" s="10"/>
      <c r="G311" s="10"/>
      <c r="H311" s="10"/>
      <c r="I311" s="4"/>
    </row>
    <row r="312" spans="1:9" ht="14.25">
      <c r="A312" s="3"/>
      <c r="B312" s="10"/>
      <c r="C312" s="10"/>
      <c r="D312" s="10"/>
      <c r="E312" s="10"/>
      <c r="F312" s="10"/>
      <c r="G312" s="10"/>
      <c r="H312" s="10"/>
      <c r="I312" s="4"/>
    </row>
    <row r="313" spans="1:9" ht="22.5" customHeight="1">
      <c r="A313" s="3"/>
      <c r="B313" s="10" t="s">
        <v>717</v>
      </c>
      <c r="C313" s="10"/>
      <c r="D313" s="10"/>
      <c r="E313" s="10"/>
      <c r="F313" s="18"/>
      <c r="G313" s="489" t="str">
        <f>F247</f>
        <v>Rs 10150/-</v>
      </c>
      <c r="H313" s="489"/>
      <c r="I313" s="4"/>
    </row>
    <row r="314" spans="1:9" ht="22.5" customHeight="1">
      <c r="A314" s="3"/>
      <c r="B314" s="10" t="s">
        <v>718</v>
      </c>
      <c r="C314" s="10"/>
      <c r="D314" s="10"/>
      <c r="E314" s="10"/>
      <c r="F314" s="18"/>
      <c r="G314" s="541" t="str">
        <f>F251</f>
        <v>( 20300+5039)  x 66 x  1/4 = Rs 418094</v>
      </c>
      <c r="H314" s="541"/>
      <c r="I314" s="4"/>
    </row>
    <row r="315" spans="1:9" ht="22.5" customHeight="1">
      <c r="A315" s="3"/>
      <c r="B315" s="10"/>
      <c r="C315" s="10"/>
      <c r="D315" s="10"/>
      <c r="E315" s="10"/>
      <c r="F315" s="18"/>
      <c r="G315" s="541" t="str">
        <f>F252</f>
        <v>.</v>
      </c>
      <c r="H315" s="541"/>
      <c r="I315" s="4"/>
    </row>
    <row r="316" spans="1:9" ht="22.5" customHeight="1">
      <c r="A316" s="3"/>
      <c r="B316" s="10" t="s">
        <v>719</v>
      </c>
      <c r="C316" s="10"/>
      <c r="D316" s="10"/>
      <c r="E316" s="10"/>
      <c r="F316" s="18"/>
      <c r="G316" s="2" t="str">
        <f>my!R95</f>
        <v>(Rs 10150/-x40/100)x12x9.176=Rs 447056/--</v>
      </c>
      <c r="I316" s="4"/>
    </row>
    <row r="317" spans="1:9" ht="22.5" customHeight="1">
      <c r="A317" s="3"/>
      <c r="B317" s="10" t="s">
        <v>191</v>
      </c>
      <c r="C317" s="10"/>
      <c r="D317" s="10"/>
      <c r="E317" s="10"/>
      <c r="F317" s="18"/>
      <c r="G317" s="10"/>
      <c r="H317" s="10"/>
      <c r="I317" s="4"/>
    </row>
    <row r="318" spans="1:9" ht="22.5" customHeight="1">
      <c r="A318" s="3"/>
      <c r="B318" s="13" t="s">
        <v>32</v>
      </c>
      <c r="C318" s="10" t="s">
        <v>192</v>
      </c>
      <c r="D318" s="10"/>
      <c r="E318" s="10"/>
      <c r="F318" s="18"/>
      <c r="G318" s="558" t="str">
        <f>G313</f>
        <v>Rs 10150/-</v>
      </c>
      <c r="H318" s="558"/>
      <c r="I318" s="4"/>
    </row>
    <row r="319" spans="1:9" ht="22.5" customHeight="1">
      <c r="A319" s="3"/>
      <c r="B319" s="13" t="s">
        <v>33</v>
      </c>
      <c r="C319" s="10" t="s">
        <v>193</v>
      </c>
      <c r="D319" s="10"/>
      <c r="E319" s="10"/>
      <c r="F319" s="18" t="s">
        <v>30</v>
      </c>
      <c r="G319" s="558" t="str">
        <f>G256</f>
        <v>Rs 6090/-</v>
      </c>
      <c r="H319" s="558"/>
      <c r="I319" s="4"/>
    </row>
    <row r="320" spans="1:9" ht="14.25">
      <c r="A320" s="3"/>
      <c r="B320" s="10"/>
      <c r="C320" s="10"/>
      <c r="D320" s="10"/>
      <c r="E320" s="10"/>
      <c r="F320" s="10"/>
      <c r="G320" s="10"/>
      <c r="H320" s="10"/>
      <c r="I320" s="4"/>
    </row>
    <row r="321" spans="1:9" ht="14.25">
      <c r="A321" s="3"/>
      <c r="B321" s="10"/>
      <c r="C321" s="10"/>
      <c r="D321" s="10"/>
      <c r="E321" s="10"/>
      <c r="F321" s="10"/>
      <c r="G321" s="10"/>
      <c r="H321" s="10"/>
      <c r="I321" s="4"/>
    </row>
    <row r="322" spans="1:9" ht="14.25">
      <c r="A322" s="3"/>
      <c r="B322" s="10"/>
      <c r="C322" s="10"/>
      <c r="D322" s="10"/>
      <c r="E322" s="10"/>
      <c r="F322" s="10"/>
      <c r="G322" s="10"/>
      <c r="H322" s="10"/>
      <c r="I322" s="4"/>
    </row>
    <row r="323" spans="1:9" ht="14.25">
      <c r="A323" s="3"/>
      <c r="B323" s="10"/>
      <c r="C323" s="10"/>
      <c r="D323" s="10"/>
      <c r="E323" s="10"/>
      <c r="F323" s="10"/>
      <c r="G323" s="10"/>
      <c r="H323" s="10"/>
      <c r="I323" s="4"/>
    </row>
    <row r="324" spans="1:9" ht="14.25">
      <c r="A324" s="3"/>
      <c r="B324" s="10"/>
      <c r="C324" s="10"/>
      <c r="D324" s="10"/>
      <c r="E324" s="10"/>
      <c r="F324" s="10"/>
      <c r="G324" s="10"/>
      <c r="H324" s="10"/>
      <c r="I324" s="4"/>
    </row>
    <row r="325" spans="1:9" ht="14.25">
      <c r="A325" s="3"/>
      <c r="B325" s="10" t="s">
        <v>73</v>
      </c>
      <c r="C325" s="10"/>
      <c r="D325" s="10"/>
      <c r="E325" s="10"/>
      <c r="F325" s="468" t="s">
        <v>194</v>
      </c>
      <c r="G325" s="468"/>
      <c r="H325" s="468"/>
      <c r="I325" s="469"/>
    </row>
    <row r="326" spans="1:9" ht="14.25">
      <c r="A326" s="3"/>
      <c r="B326" s="10"/>
      <c r="C326" s="10"/>
      <c r="D326" s="10"/>
      <c r="E326" s="10"/>
      <c r="F326" s="468" t="s">
        <v>195</v>
      </c>
      <c r="G326" s="468"/>
      <c r="H326" s="468"/>
      <c r="I326" s="469"/>
    </row>
    <row r="327" spans="1:9" ht="14.25">
      <c r="A327" s="3"/>
      <c r="B327" s="10"/>
      <c r="C327" s="10"/>
      <c r="D327" s="10"/>
      <c r="E327" s="10"/>
      <c r="F327" s="18" t="s">
        <v>59</v>
      </c>
      <c r="G327" s="10"/>
      <c r="H327" s="10"/>
      <c r="I327" s="4"/>
    </row>
    <row r="328" spans="1:9" ht="14.25">
      <c r="A328" s="3"/>
      <c r="B328" s="10"/>
      <c r="C328" s="10"/>
      <c r="D328" s="10"/>
      <c r="E328" s="10"/>
      <c r="F328" s="18"/>
      <c r="G328" s="10"/>
      <c r="H328" s="10"/>
      <c r="I328" s="4"/>
    </row>
    <row r="329" spans="1:9" ht="14.25">
      <c r="A329" s="3"/>
      <c r="B329" s="10"/>
      <c r="C329" s="10"/>
      <c r="D329" s="10"/>
      <c r="E329" s="10"/>
      <c r="F329" s="18"/>
      <c r="G329" s="10"/>
      <c r="H329" s="10"/>
      <c r="I329" s="4"/>
    </row>
    <row r="330" spans="1:9" ht="14.25">
      <c r="A330" s="3"/>
      <c r="B330" s="10"/>
      <c r="C330" s="10"/>
      <c r="D330" s="10"/>
      <c r="E330" s="10"/>
      <c r="F330" s="10"/>
      <c r="G330" s="10"/>
      <c r="H330" s="10"/>
      <c r="I330" s="4"/>
    </row>
    <row r="331" spans="1:9" ht="14.25">
      <c r="A331" s="3"/>
      <c r="B331" s="10"/>
      <c r="C331" s="10"/>
      <c r="D331" s="10"/>
      <c r="E331" s="10"/>
      <c r="F331" s="10"/>
      <c r="G331" s="10"/>
      <c r="H331" s="10"/>
      <c r="I331" s="4"/>
    </row>
    <row r="332" spans="1:9" ht="14.25">
      <c r="A332" s="3"/>
      <c r="B332" s="10"/>
      <c r="C332" s="10"/>
      <c r="D332" s="10"/>
      <c r="E332" s="10"/>
      <c r="F332" s="10"/>
      <c r="G332" s="10"/>
      <c r="H332" s="10"/>
      <c r="I332" s="4"/>
    </row>
    <row r="333" spans="1:9" ht="14.25">
      <c r="A333" s="48" t="s">
        <v>196</v>
      </c>
      <c r="B333" s="39" t="s">
        <v>197</v>
      </c>
      <c r="C333" s="39"/>
      <c r="D333" s="39"/>
      <c r="E333" s="39"/>
      <c r="F333" s="39"/>
      <c r="G333" s="39"/>
      <c r="H333" s="39"/>
      <c r="I333" s="40"/>
    </row>
    <row r="334" spans="1:9" ht="14.25">
      <c r="A334" s="48"/>
      <c r="B334" s="39" t="s">
        <v>198</v>
      </c>
      <c r="C334" s="39"/>
      <c r="D334" s="39"/>
      <c r="E334" s="39"/>
      <c r="F334" s="39"/>
      <c r="G334" s="39"/>
      <c r="H334" s="39"/>
      <c r="I334" s="40"/>
    </row>
    <row r="335" spans="1:9" ht="14.25">
      <c r="A335" s="48"/>
      <c r="B335" s="39" t="s">
        <v>199</v>
      </c>
      <c r="C335" s="39"/>
      <c r="D335" s="39"/>
      <c r="E335" s="39"/>
      <c r="F335" s="39"/>
      <c r="G335" s="39"/>
      <c r="H335" s="39"/>
      <c r="I335" s="40"/>
    </row>
    <row r="336" spans="1:9" ht="14.25">
      <c r="A336" s="48" t="s">
        <v>200</v>
      </c>
      <c r="B336" s="39" t="s">
        <v>201</v>
      </c>
      <c r="C336" s="39"/>
      <c r="D336" s="39"/>
      <c r="E336" s="39"/>
      <c r="F336" s="39"/>
      <c r="G336" s="39"/>
      <c r="H336" s="39"/>
      <c r="I336" s="40"/>
    </row>
    <row r="337" spans="1:9" ht="14.25">
      <c r="A337" s="48"/>
      <c r="B337" s="39" t="s">
        <v>202</v>
      </c>
      <c r="C337" s="39"/>
      <c r="D337" s="39"/>
      <c r="E337" s="39"/>
      <c r="F337" s="39"/>
      <c r="G337" s="39"/>
      <c r="H337" s="39"/>
      <c r="I337" s="40"/>
    </row>
    <row r="338" spans="1:9" ht="14.25">
      <c r="A338" s="48" t="s">
        <v>203</v>
      </c>
      <c r="B338" s="39" t="s">
        <v>204</v>
      </c>
      <c r="C338" s="39"/>
      <c r="D338" s="39"/>
      <c r="E338" s="39"/>
      <c r="F338" s="39"/>
      <c r="G338" s="39"/>
      <c r="H338" s="39"/>
      <c r="I338" s="40"/>
    </row>
    <row r="339" spans="1:9" ht="14.25">
      <c r="A339" s="48" t="s">
        <v>205</v>
      </c>
      <c r="B339" s="39" t="s">
        <v>206</v>
      </c>
      <c r="C339" s="39"/>
      <c r="D339" s="39"/>
      <c r="E339" s="39"/>
      <c r="F339" s="39"/>
      <c r="G339" s="39"/>
      <c r="H339" s="39"/>
      <c r="I339" s="40"/>
    </row>
    <row r="340" spans="1:9" ht="14.25">
      <c r="A340" s="48"/>
      <c r="B340" s="39" t="s">
        <v>207</v>
      </c>
      <c r="C340" s="39"/>
      <c r="D340" s="39"/>
      <c r="E340" s="39"/>
      <c r="F340" s="39"/>
      <c r="G340" s="39"/>
      <c r="H340" s="39"/>
      <c r="I340" s="40"/>
    </row>
    <row r="341" spans="1:9" ht="14.25">
      <c r="A341" s="48"/>
      <c r="B341" s="39" t="s">
        <v>208</v>
      </c>
      <c r="C341" s="39"/>
      <c r="D341" s="39"/>
      <c r="E341" s="39"/>
      <c r="F341" s="39"/>
      <c r="G341" s="39"/>
      <c r="H341" s="39"/>
      <c r="I341" s="40"/>
    </row>
    <row r="342" spans="1:9" ht="14.25">
      <c r="A342" s="48" t="s">
        <v>209</v>
      </c>
      <c r="B342" s="39" t="s">
        <v>210</v>
      </c>
      <c r="C342" s="39"/>
      <c r="D342" s="39"/>
      <c r="E342" s="39"/>
      <c r="F342" s="39"/>
      <c r="G342" s="39"/>
      <c r="H342" s="39"/>
      <c r="I342" s="40"/>
    </row>
    <row r="343" spans="1:9" ht="14.25">
      <c r="A343" s="38"/>
      <c r="B343" s="39" t="s">
        <v>211</v>
      </c>
      <c r="C343" s="39"/>
      <c r="D343" s="39"/>
      <c r="E343" s="39"/>
      <c r="F343" s="39"/>
      <c r="G343" s="39"/>
      <c r="H343" s="39"/>
      <c r="I343" s="40"/>
    </row>
    <row r="344" spans="1:9" ht="14.25">
      <c r="A344" s="41"/>
      <c r="B344" s="42"/>
      <c r="C344" s="42"/>
      <c r="D344" s="42"/>
      <c r="E344" s="42"/>
      <c r="F344" s="42"/>
      <c r="G344" s="42"/>
      <c r="H344" s="42"/>
      <c r="I344" s="43"/>
    </row>
    <row r="345" spans="1:9" ht="14.25">
      <c r="A345" s="7"/>
      <c r="B345" s="8"/>
      <c r="C345" s="8"/>
      <c r="D345" s="8"/>
      <c r="E345" s="8"/>
      <c r="F345" s="8"/>
      <c r="G345" s="8"/>
      <c r="H345" s="8"/>
      <c r="I345" s="9"/>
    </row>
    <row r="346" spans="1:9" ht="14.25">
      <c r="A346" s="3"/>
      <c r="B346" s="10"/>
      <c r="C346" s="10"/>
      <c r="D346" s="10"/>
      <c r="E346" s="10"/>
      <c r="F346" s="10"/>
      <c r="G346" s="10"/>
      <c r="H346" s="10"/>
      <c r="I346" s="4"/>
    </row>
    <row r="347" spans="1:9" ht="14.25">
      <c r="A347" s="3"/>
      <c r="B347" s="10"/>
      <c r="C347" s="10"/>
      <c r="D347" s="468" t="s">
        <v>213</v>
      </c>
      <c r="E347" s="468"/>
      <c r="F347" s="468"/>
      <c r="G347" s="10"/>
      <c r="H347" s="10"/>
      <c r="I347" s="4"/>
    </row>
    <row r="348" spans="1:9" ht="14.25">
      <c r="A348" s="3"/>
      <c r="B348" s="10"/>
      <c r="C348" s="10"/>
      <c r="D348" s="468"/>
      <c r="E348" s="468"/>
      <c r="F348" s="468"/>
      <c r="G348" s="10"/>
      <c r="H348" s="10"/>
      <c r="I348" s="4"/>
    </row>
    <row r="349" spans="1:9" ht="14.25">
      <c r="A349" s="3"/>
      <c r="B349" s="10"/>
      <c r="C349" s="10"/>
      <c r="D349" s="10"/>
      <c r="E349" s="10"/>
      <c r="F349" s="10"/>
      <c r="G349" s="10"/>
      <c r="H349" s="10"/>
      <c r="I349" s="4"/>
    </row>
    <row r="350" spans="1:9" ht="18">
      <c r="A350" s="3"/>
      <c r="B350" s="10"/>
      <c r="C350" s="595" t="s">
        <v>214</v>
      </c>
      <c r="D350" s="595"/>
      <c r="E350" s="595"/>
      <c r="F350" s="595"/>
      <c r="G350" s="595"/>
      <c r="H350" s="10"/>
      <c r="I350" s="4"/>
    </row>
    <row r="351" spans="1:9" ht="14.25">
      <c r="A351" s="3"/>
      <c r="B351" s="10"/>
      <c r="C351" s="10"/>
      <c r="D351" s="10"/>
      <c r="E351" s="10"/>
      <c r="F351" s="10"/>
      <c r="G351" s="10"/>
      <c r="H351" s="10"/>
      <c r="I351" s="4"/>
    </row>
    <row r="352" spans="1:9" ht="14.25">
      <c r="A352" s="3"/>
      <c r="B352" s="10"/>
      <c r="C352" s="10"/>
      <c r="D352" s="10"/>
      <c r="E352" s="10"/>
      <c r="F352" s="10"/>
      <c r="G352" s="10"/>
      <c r="H352" s="10"/>
      <c r="I352" s="4"/>
    </row>
    <row r="353" spans="1:9" ht="14.25">
      <c r="A353" s="3"/>
      <c r="B353" s="10"/>
      <c r="C353" s="10"/>
      <c r="D353" s="10"/>
      <c r="E353" s="10"/>
      <c r="F353" s="10"/>
      <c r="G353" s="10"/>
      <c r="H353" s="10"/>
      <c r="I353" s="4"/>
    </row>
    <row r="354" spans="1:9" ht="14.25">
      <c r="A354" s="3" t="s">
        <v>233</v>
      </c>
      <c r="B354" s="10"/>
      <c r="C354" s="10"/>
      <c r="D354" s="10"/>
      <c r="E354" s="10"/>
      <c r="F354" s="10"/>
      <c r="G354" s="10"/>
      <c r="H354" s="10"/>
      <c r="I354" s="4"/>
    </row>
    <row r="355" spans="1:9" ht="14.25">
      <c r="A355" s="3"/>
      <c r="B355" s="10"/>
      <c r="C355" s="10"/>
      <c r="D355" s="10"/>
      <c r="E355" s="10"/>
      <c r="F355" s="10"/>
      <c r="G355" s="10"/>
      <c r="H355" s="10"/>
      <c r="I355" s="4"/>
    </row>
    <row r="356" spans="1:9" ht="14.25">
      <c r="A356" s="3"/>
      <c r="B356" s="10"/>
      <c r="C356" s="10"/>
      <c r="D356" s="10"/>
      <c r="E356" s="10"/>
      <c r="F356" s="10"/>
      <c r="G356" s="10"/>
      <c r="H356" s="10"/>
      <c r="I356" s="4"/>
    </row>
    <row r="357" spans="1:9" ht="14.25">
      <c r="A357" s="3"/>
      <c r="B357" s="7"/>
      <c r="C357" s="8"/>
      <c r="D357" s="9"/>
      <c r="E357" s="10"/>
      <c r="F357" s="7"/>
      <c r="G357" s="8"/>
      <c r="H357" s="9"/>
      <c r="I357" s="53"/>
    </row>
    <row r="358" spans="1:9" ht="14.25">
      <c r="A358" s="3"/>
      <c r="B358" s="3"/>
      <c r="C358" s="10"/>
      <c r="D358" s="4"/>
      <c r="E358" s="10"/>
      <c r="F358" s="3"/>
      <c r="G358" s="10"/>
      <c r="H358" s="4"/>
      <c r="I358" s="53"/>
    </row>
    <row r="359" spans="1:9" ht="14.25">
      <c r="A359" s="3"/>
      <c r="B359" s="3"/>
      <c r="C359" s="10"/>
      <c r="D359" s="4"/>
      <c r="E359" s="10"/>
      <c r="F359" s="3"/>
      <c r="G359" s="10"/>
      <c r="H359" s="4"/>
      <c r="I359" s="53"/>
    </row>
    <row r="360" spans="1:9" ht="14.25">
      <c r="A360" s="3"/>
      <c r="B360" s="484" t="s">
        <v>215</v>
      </c>
      <c r="C360" s="468"/>
      <c r="D360" s="469"/>
      <c r="E360" s="10"/>
      <c r="F360" s="484" t="s">
        <v>216</v>
      </c>
      <c r="G360" s="468"/>
      <c r="H360" s="469"/>
      <c r="I360" s="92"/>
    </row>
    <row r="361" spans="1:9" ht="14.25">
      <c r="A361" s="3"/>
      <c r="B361" s="3"/>
      <c r="C361" s="10"/>
      <c r="D361" s="4"/>
      <c r="E361" s="10"/>
      <c r="F361" s="3"/>
      <c r="G361" s="10"/>
      <c r="H361" s="4"/>
      <c r="I361" s="53"/>
    </row>
    <row r="362" spans="1:9" ht="14.25">
      <c r="A362" s="3"/>
      <c r="B362" s="3"/>
      <c r="C362" s="10"/>
      <c r="D362" s="4"/>
      <c r="E362" s="10"/>
      <c r="F362" s="3"/>
      <c r="G362" s="10"/>
      <c r="H362" s="4"/>
      <c r="I362" s="53"/>
    </row>
    <row r="363" spans="1:9" ht="14.25">
      <c r="A363" s="3"/>
      <c r="B363" s="3"/>
      <c r="C363" s="10"/>
      <c r="D363" s="4"/>
      <c r="E363" s="10"/>
      <c r="F363" s="3"/>
      <c r="G363" s="10"/>
      <c r="H363" s="4"/>
      <c r="I363" s="53"/>
    </row>
    <row r="364" spans="1:9" ht="14.25">
      <c r="A364" s="3"/>
      <c r="B364" s="5"/>
      <c r="C364" s="11"/>
      <c r="D364" s="6"/>
      <c r="E364" s="10"/>
      <c r="F364" s="5"/>
      <c r="G364" s="11"/>
      <c r="H364" s="6"/>
      <c r="I364" s="53"/>
    </row>
    <row r="365" spans="1:9" ht="14.25">
      <c r="A365" s="3"/>
      <c r="B365" s="10"/>
      <c r="C365" s="10"/>
      <c r="D365" s="10"/>
      <c r="E365" s="10"/>
      <c r="F365" s="10"/>
      <c r="G365" s="10"/>
      <c r="H365" s="10"/>
      <c r="I365" s="4"/>
    </row>
    <row r="366" spans="1:9" ht="14.25">
      <c r="A366" s="3"/>
      <c r="B366" s="10"/>
      <c r="C366" s="10"/>
      <c r="D366" s="10"/>
      <c r="E366" s="10"/>
      <c r="F366" s="10"/>
      <c r="G366" s="10"/>
      <c r="H366" s="10"/>
      <c r="I366" s="4"/>
    </row>
    <row r="367" spans="1:9" ht="14.25">
      <c r="A367" s="3"/>
      <c r="B367" s="10"/>
      <c r="C367" s="10"/>
      <c r="D367" s="10"/>
      <c r="E367" s="10"/>
      <c r="F367" s="10"/>
      <c r="G367" s="10"/>
      <c r="H367" s="10"/>
      <c r="I367" s="4"/>
    </row>
    <row r="368" spans="1:9" ht="14.25">
      <c r="A368" s="3"/>
      <c r="B368" s="39" t="s">
        <v>217</v>
      </c>
      <c r="C368" s="10"/>
      <c r="D368" s="10"/>
      <c r="E368" s="10"/>
      <c r="F368" s="39" t="s">
        <v>220</v>
      </c>
      <c r="G368" s="10"/>
      <c r="H368" s="10"/>
      <c r="I368" s="4"/>
    </row>
    <row r="369" spans="1:9" ht="14.25">
      <c r="A369" s="3"/>
      <c r="B369" s="39" t="s">
        <v>218</v>
      </c>
      <c r="C369" s="10"/>
      <c r="D369" s="10"/>
      <c r="E369" s="10"/>
      <c r="F369" s="39" t="s">
        <v>221</v>
      </c>
      <c r="G369" s="10"/>
      <c r="H369" s="10"/>
      <c r="I369" s="4"/>
    </row>
    <row r="370" spans="1:9" ht="14.25">
      <c r="A370" s="3"/>
      <c r="B370" s="39" t="s">
        <v>219</v>
      </c>
      <c r="C370" s="10"/>
      <c r="D370" s="10"/>
      <c r="E370" s="10"/>
      <c r="F370" s="39" t="s">
        <v>222</v>
      </c>
      <c r="G370" s="10"/>
      <c r="H370" s="10"/>
      <c r="I370" s="4"/>
    </row>
    <row r="371" spans="1:9" ht="14.25">
      <c r="A371" s="3"/>
      <c r="B371" s="10"/>
      <c r="C371" s="10"/>
      <c r="D371" s="10"/>
      <c r="E371" s="10"/>
      <c r="F371" s="10"/>
      <c r="G371" s="10"/>
      <c r="H371" s="10"/>
      <c r="I371" s="4"/>
    </row>
    <row r="372" spans="1:9" ht="14.25">
      <c r="A372" s="3"/>
      <c r="B372" s="10"/>
      <c r="C372" s="10"/>
      <c r="D372" s="10"/>
      <c r="E372" s="10"/>
      <c r="F372" s="10"/>
      <c r="G372" s="10"/>
      <c r="H372" s="10"/>
      <c r="I372" s="4"/>
    </row>
    <row r="373" spans="1:9" ht="14.25">
      <c r="A373" s="3"/>
      <c r="B373" s="10"/>
      <c r="C373" s="10"/>
      <c r="D373" s="10"/>
      <c r="E373" s="10"/>
      <c r="F373" s="10"/>
      <c r="G373" s="10"/>
      <c r="H373" s="10"/>
      <c r="I373" s="4"/>
    </row>
    <row r="374" spans="1:9" ht="14.25">
      <c r="A374" s="3"/>
      <c r="B374" s="10"/>
      <c r="C374" s="10"/>
      <c r="D374" s="10"/>
      <c r="E374" s="10"/>
      <c r="F374" s="10"/>
      <c r="G374" s="10"/>
      <c r="H374" s="10"/>
      <c r="I374" s="4"/>
    </row>
    <row r="375" spans="1:9" ht="14.25">
      <c r="A375" s="3"/>
      <c r="B375" s="10"/>
      <c r="C375" s="10"/>
      <c r="D375" s="10"/>
      <c r="E375" s="10"/>
      <c r="F375" s="10"/>
      <c r="G375" s="10"/>
      <c r="H375" s="10"/>
      <c r="I375" s="4"/>
    </row>
    <row r="376" spans="1:9" ht="14.25">
      <c r="A376" s="3"/>
      <c r="B376" s="10"/>
      <c r="C376" s="10"/>
      <c r="D376" s="10"/>
      <c r="E376" s="10"/>
      <c r="F376" s="10"/>
      <c r="G376" s="10"/>
      <c r="H376" s="10"/>
      <c r="I376" s="4"/>
    </row>
    <row r="377" spans="1:9" ht="14.25">
      <c r="A377" s="38" t="s">
        <v>223</v>
      </c>
      <c r="B377" s="10"/>
      <c r="C377" s="10"/>
      <c r="D377" s="10"/>
      <c r="E377" s="10"/>
      <c r="F377" s="10"/>
      <c r="G377" s="10"/>
      <c r="H377" s="10"/>
      <c r="I377" s="4"/>
    </row>
    <row r="378" spans="1:9" ht="14.25">
      <c r="A378" s="3"/>
      <c r="B378" s="10"/>
      <c r="C378" s="10"/>
      <c r="D378" s="10"/>
      <c r="E378" s="10"/>
      <c r="F378" s="10"/>
      <c r="G378" s="10"/>
      <c r="H378" s="10"/>
      <c r="I378" s="4"/>
    </row>
    <row r="379" spans="1:9" ht="14.25">
      <c r="A379" s="3"/>
      <c r="B379" s="10"/>
      <c r="C379" s="10"/>
      <c r="D379" s="10"/>
      <c r="E379" s="10"/>
      <c r="F379" s="10"/>
      <c r="G379" s="10"/>
      <c r="H379" s="10"/>
      <c r="I379" s="4"/>
    </row>
    <row r="380" spans="1:9" ht="14.25">
      <c r="A380" s="3"/>
      <c r="B380" s="10"/>
      <c r="C380" s="10"/>
      <c r="D380" s="10"/>
      <c r="E380" s="10"/>
      <c r="F380" s="10"/>
      <c r="G380" s="10"/>
      <c r="H380" s="10"/>
      <c r="I380" s="4"/>
    </row>
    <row r="381" spans="1:9" ht="14.25">
      <c r="A381" s="3"/>
      <c r="B381" s="10"/>
      <c r="C381" s="10"/>
      <c r="D381" s="10"/>
      <c r="E381" s="10"/>
      <c r="F381" s="10"/>
      <c r="G381" s="10"/>
      <c r="H381" s="10"/>
      <c r="I381" s="4"/>
    </row>
    <row r="382" spans="1:9" ht="14.25">
      <c r="A382" s="3" t="s">
        <v>234</v>
      </c>
      <c r="B382" s="10"/>
      <c r="C382" s="10"/>
      <c r="D382" s="10"/>
      <c r="E382" s="10"/>
      <c r="F382" s="10"/>
      <c r="G382" s="10"/>
      <c r="H382" s="10"/>
      <c r="I382" s="4"/>
    </row>
    <row r="383" spans="1:9" ht="14.25">
      <c r="A383" s="3"/>
      <c r="B383" s="10"/>
      <c r="C383" s="10"/>
      <c r="D383" s="10"/>
      <c r="E383" s="10"/>
      <c r="F383" s="10"/>
      <c r="G383" s="10"/>
      <c r="H383" s="10"/>
      <c r="I383" s="4"/>
    </row>
    <row r="384" spans="1:9" ht="14.25">
      <c r="A384" s="12" t="s">
        <v>150</v>
      </c>
      <c r="B384" s="10" t="s">
        <v>224</v>
      </c>
      <c r="C384" s="10"/>
      <c r="D384" s="10"/>
      <c r="E384" s="10"/>
      <c r="F384" s="10"/>
      <c r="G384" s="10"/>
      <c r="H384" s="10"/>
      <c r="I384" s="4"/>
    </row>
    <row r="385" spans="1:9" ht="14.25">
      <c r="A385" s="3"/>
      <c r="B385" s="10"/>
      <c r="C385" s="10"/>
      <c r="D385" s="10"/>
      <c r="E385" s="10"/>
      <c r="F385" s="10"/>
      <c r="G385" s="10"/>
      <c r="H385" s="10"/>
      <c r="I385" s="4"/>
    </row>
    <row r="386" spans="1:9" ht="14.25">
      <c r="A386" s="3"/>
      <c r="B386" s="10"/>
      <c r="C386" s="10"/>
      <c r="D386" s="10"/>
      <c r="E386" s="10"/>
      <c r="F386" s="10"/>
      <c r="G386" s="10"/>
      <c r="H386" s="10"/>
      <c r="I386" s="4"/>
    </row>
    <row r="387" spans="1:9" ht="14.25">
      <c r="A387" s="3"/>
      <c r="B387" s="10"/>
      <c r="C387" s="10"/>
      <c r="D387" s="10"/>
      <c r="E387" s="10"/>
      <c r="F387" s="10"/>
      <c r="G387" s="10"/>
      <c r="H387" s="10"/>
      <c r="I387" s="4"/>
    </row>
    <row r="388" spans="1:9" ht="14.25">
      <c r="A388" s="3"/>
      <c r="B388" s="10" t="s">
        <v>225</v>
      </c>
      <c r="C388" s="10"/>
      <c r="D388" s="10"/>
      <c r="E388" s="10"/>
      <c r="F388" s="10" t="str">
        <f>my!G3</f>
        <v>K.L.RAVINDRANADH</v>
      </c>
      <c r="G388" s="10"/>
      <c r="H388" s="10"/>
      <c r="I388" s="4"/>
    </row>
    <row r="389" spans="1:9" ht="14.25">
      <c r="A389" s="3"/>
      <c r="B389" s="10"/>
      <c r="C389" s="10"/>
      <c r="D389" s="10"/>
      <c r="E389" s="10"/>
      <c r="F389" s="10"/>
      <c r="G389" s="10"/>
      <c r="H389" s="10"/>
      <c r="I389" s="4"/>
    </row>
    <row r="390" spans="1:9" ht="14.25">
      <c r="A390" s="3"/>
      <c r="B390" s="10" t="s">
        <v>514</v>
      </c>
      <c r="C390" s="10"/>
      <c r="D390" s="10"/>
      <c r="E390" s="10" t="str">
        <f>my!F4</f>
        <v>K.VENKATRAO</v>
      </c>
      <c r="F390" s="10"/>
      <c r="G390" s="10"/>
      <c r="H390" s="10"/>
      <c r="I390" s="4"/>
    </row>
    <row r="391" spans="1:9" ht="14.25">
      <c r="A391" s="3"/>
      <c r="B391" s="10"/>
      <c r="C391" s="10"/>
      <c r="D391" s="10"/>
      <c r="E391" s="10"/>
      <c r="F391" s="10"/>
      <c r="G391" s="10"/>
      <c r="H391" s="10"/>
      <c r="I391" s="4"/>
    </row>
    <row r="392" spans="1:9" ht="14.25">
      <c r="A392" s="3"/>
      <c r="B392" s="10"/>
      <c r="C392" s="10"/>
      <c r="D392" s="10"/>
      <c r="E392" s="10"/>
      <c r="F392" s="10"/>
      <c r="G392" s="10"/>
      <c r="H392" s="10"/>
      <c r="I392" s="4"/>
    </row>
    <row r="393" spans="1:9" ht="14.25">
      <c r="A393" s="3"/>
      <c r="B393" s="10" t="s">
        <v>3</v>
      </c>
      <c r="C393" s="10"/>
      <c r="D393" s="10"/>
      <c r="E393" s="10"/>
      <c r="F393" s="10"/>
      <c r="G393" s="10"/>
      <c r="H393" s="10"/>
      <c r="I393" s="4"/>
    </row>
    <row r="394" spans="1:9" ht="14.25">
      <c r="A394" s="3"/>
      <c r="B394" s="10"/>
      <c r="C394" s="10"/>
      <c r="D394" s="10"/>
      <c r="E394" s="10"/>
      <c r="F394" s="10"/>
      <c r="G394" s="10"/>
      <c r="H394" s="10"/>
      <c r="I394" s="4"/>
    </row>
    <row r="395" spans="1:9" ht="14.25">
      <c r="A395" s="3"/>
      <c r="B395" s="10"/>
      <c r="C395" s="10"/>
      <c r="D395" s="10"/>
      <c r="E395" s="10"/>
      <c r="F395" s="10"/>
      <c r="G395" s="10"/>
      <c r="H395" s="10"/>
      <c r="I395" s="4"/>
    </row>
    <row r="396" spans="1:9" ht="14.25">
      <c r="A396" s="3"/>
      <c r="B396" s="10" t="s">
        <v>4</v>
      </c>
      <c r="C396" s="10"/>
      <c r="D396" s="10"/>
      <c r="E396" s="10"/>
      <c r="F396" s="10"/>
      <c r="G396" s="10"/>
      <c r="H396" s="10"/>
      <c r="I396" s="4"/>
    </row>
    <row r="397" spans="1:9" ht="14.25">
      <c r="A397" s="3"/>
      <c r="B397" s="10"/>
      <c r="C397" s="10"/>
      <c r="D397" s="10"/>
      <c r="E397" s="10"/>
      <c r="F397" s="10"/>
      <c r="G397" s="10"/>
      <c r="H397" s="10"/>
      <c r="I397" s="4"/>
    </row>
    <row r="398" spans="1:9" ht="14.25">
      <c r="A398" s="3"/>
      <c r="B398" s="10"/>
      <c r="C398" s="10"/>
      <c r="D398" s="10"/>
      <c r="E398" s="10"/>
      <c r="F398" s="10"/>
      <c r="G398" s="10"/>
      <c r="H398" s="10"/>
      <c r="I398" s="4"/>
    </row>
    <row r="399" spans="1:9" ht="14.25">
      <c r="A399" s="3"/>
      <c r="B399" s="10" t="s">
        <v>226</v>
      </c>
      <c r="C399" s="10"/>
      <c r="D399" s="10"/>
      <c r="E399" s="10"/>
      <c r="F399" s="10"/>
      <c r="G399" s="10"/>
      <c r="H399" s="10"/>
      <c r="I399" s="4"/>
    </row>
    <row r="400" spans="1:9" ht="14.25">
      <c r="A400" s="3"/>
      <c r="B400" s="10"/>
      <c r="C400" s="10"/>
      <c r="D400" s="10"/>
      <c r="E400" s="10"/>
      <c r="F400" s="10"/>
      <c r="G400" s="10"/>
      <c r="H400" s="10"/>
      <c r="I400" s="4"/>
    </row>
    <row r="401" spans="1:9" ht="14.25">
      <c r="A401" s="3"/>
      <c r="B401" s="10"/>
      <c r="C401" s="10"/>
      <c r="D401" s="10"/>
      <c r="E401" s="10"/>
      <c r="F401" s="10"/>
      <c r="G401" s="10"/>
      <c r="H401" s="10"/>
      <c r="I401" s="4"/>
    </row>
    <row r="402" spans="1:9" ht="14.25">
      <c r="A402" s="3"/>
      <c r="B402" s="10"/>
      <c r="C402" s="10"/>
      <c r="D402" s="10"/>
      <c r="E402" s="10"/>
      <c r="F402" s="10"/>
      <c r="G402" s="10"/>
      <c r="H402" s="10"/>
      <c r="I402" s="4"/>
    </row>
    <row r="403" spans="1:9" ht="14.25">
      <c r="A403" s="3"/>
      <c r="B403" s="10"/>
      <c r="C403" s="10"/>
      <c r="D403" s="10"/>
      <c r="E403" s="10"/>
      <c r="F403" s="10"/>
      <c r="G403" s="10"/>
      <c r="H403" s="10"/>
      <c r="I403" s="4"/>
    </row>
    <row r="404" spans="1:9" ht="14.25">
      <c r="A404" s="5"/>
      <c r="B404" s="11"/>
      <c r="C404" s="11"/>
      <c r="D404" s="11"/>
      <c r="E404" s="11"/>
      <c r="F404" s="11"/>
      <c r="G404" s="11"/>
      <c r="H404" s="11"/>
      <c r="I404" s="6"/>
    </row>
    <row r="405" spans="1:9" ht="14.25">
      <c r="A405" s="7"/>
      <c r="B405" s="8"/>
      <c r="C405" s="8"/>
      <c r="D405" s="8"/>
      <c r="E405" s="8"/>
      <c r="F405" s="8"/>
      <c r="G405" s="8"/>
      <c r="H405" s="8"/>
      <c r="I405" s="9"/>
    </row>
    <row r="406" spans="1:9" ht="14.25">
      <c r="A406" s="12" t="s">
        <v>227</v>
      </c>
      <c r="B406" s="10" t="s">
        <v>228</v>
      </c>
      <c r="C406" s="10"/>
      <c r="D406" s="10"/>
      <c r="E406" s="10"/>
      <c r="F406" s="10"/>
      <c r="G406" s="10"/>
      <c r="H406" s="10"/>
      <c r="I406" s="4"/>
    </row>
    <row r="407" spans="1:9" ht="14.25">
      <c r="A407" s="3"/>
      <c r="B407" s="10"/>
      <c r="C407" s="10"/>
      <c r="D407" s="10"/>
      <c r="E407" s="10"/>
      <c r="F407" s="10"/>
      <c r="G407" s="10"/>
      <c r="H407" s="10"/>
      <c r="I407" s="4"/>
    </row>
    <row r="408" spans="1:9" ht="14.25">
      <c r="A408" s="3"/>
      <c r="B408" s="10"/>
      <c r="C408" s="10"/>
      <c r="D408" s="10"/>
      <c r="E408" s="10"/>
      <c r="F408" s="10"/>
      <c r="G408" s="10"/>
      <c r="H408" s="10"/>
      <c r="I408" s="4"/>
    </row>
    <row r="409" spans="1:9" ht="14.25">
      <c r="A409" s="3"/>
      <c r="B409" s="10" t="s">
        <v>229</v>
      </c>
      <c r="C409" s="10"/>
      <c r="D409" s="10"/>
      <c r="E409" s="10"/>
      <c r="F409" s="10" t="str">
        <f>my!E32</f>
        <v>Smt.prameela</v>
      </c>
      <c r="G409" s="10"/>
      <c r="H409" s="10"/>
      <c r="I409" s="4"/>
    </row>
    <row r="410" spans="1:9" ht="14.25">
      <c r="A410" s="3"/>
      <c r="B410" s="10"/>
      <c r="C410" s="10"/>
      <c r="D410" s="10"/>
      <c r="E410" s="10"/>
      <c r="F410" s="10"/>
      <c r="G410" s="10"/>
      <c r="H410" s="10"/>
      <c r="I410" s="4"/>
    </row>
    <row r="411" spans="1:9" ht="14.25">
      <c r="A411" s="3"/>
      <c r="B411" s="10"/>
      <c r="C411" s="10"/>
      <c r="D411" s="10"/>
      <c r="E411" s="10"/>
      <c r="F411" s="10"/>
      <c r="G411" s="10"/>
      <c r="H411" s="10"/>
      <c r="I411" s="4"/>
    </row>
    <row r="412" spans="1:9" ht="14.25">
      <c r="A412" s="3" t="s">
        <v>511</v>
      </c>
      <c r="B412" s="10"/>
      <c r="C412" s="10"/>
      <c r="D412" s="10"/>
      <c r="E412" s="10"/>
      <c r="F412" s="10" t="str">
        <f>my!G3</f>
        <v>K.L.RAVINDRANADH</v>
      </c>
      <c r="G412" s="10"/>
      <c r="H412" s="10"/>
      <c r="I412" s="4"/>
    </row>
    <row r="413" spans="1:9" ht="14.25">
      <c r="A413" s="3"/>
      <c r="B413" s="10"/>
      <c r="C413" s="10"/>
      <c r="D413" s="10"/>
      <c r="E413" s="10"/>
      <c r="F413" s="10"/>
      <c r="G413" s="10"/>
      <c r="H413" s="10"/>
      <c r="I413" s="4"/>
    </row>
    <row r="414" spans="1:9" ht="14.25">
      <c r="A414" s="3"/>
      <c r="B414" s="10"/>
      <c r="C414" s="10"/>
      <c r="D414" s="10"/>
      <c r="E414" s="10"/>
      <c r="F414" s="10"/>
      <c r="G414" s="10"/>
      <c r="H414" s="10"/>
      <c r="I414" s="4"/>
    </row>
    <row r="415" spans="1:9" ht="14.25">
      <c r="A415" s="3"/>
      <c r="B415" s="10" t="s">
        <v>3</v>
      </c>
      <c r="C415" s="10"/>
      <c r="D415" s="10"/>
      <c r="E415" s="10"/>
      <c r="F415" s="10"/>
      <c r="G415" s="10"/>
      <c r="H415" s="10"/>
      <c r="I415" s="4"/>
    </row>
    <row r="416" spans="1:9" ht="14.25">
      <c r="A416" s="3"/>
      <c r="B416" s="10"/>
      <c r="C416" s="10"/>
      <c r="D416" s="10"/>
      <c r="E416" s="10"/>
      <c r="F416" s="10"/>
      <c r="G416" s="10"/>
      <c r="H416" s="10"/>
      <c r="I416" s="4"/>
    </row>
    <row r="417" spans="1:9" ht="14.25">
      <c r="A417" s="3"/>
      <c r="B417" s="10"/>
      <c r="C417" s="10"/>
      <c r="D417" s="10"/>
      <c r="E417" s="10"/>
      <c r="F417" s="10"/>
      <c r="G417" s="10"/>
      <c r="H417" s="10"/>
      <c r="I417" s="4"/>
    </row>
    <row r="418" spans="1:9" ht="14.25">
      <c r="A418" s="3"/>
      <c r="B418" s="10" t="s">
        <v>4</v>
      </c>
      <c r="C418" s="10"/>
      <c r="D418" s="10"/>
      <c r="E418" s="10"/>
      <c r="F418" s="10"/>
      <c r="G418" s="10"/>
      <c r="H418" s="10"/>
      <c r="I418" s="4"/>
    </row>
    <row r="419" spans="1:9" ht="14.25">
      <c r="A419" s="3"/>
      <c r="B419" s="10"/>
      <c r="C419" s="10"/>
      <c r="D419" s="10"/>
      <c r="E419" s="10"/>
      <c r="F419" s="10"/>
      <c r="G419" s="10"/>
      <c r="H419" s="10"/>
      <c r="I419" s="4"/>
    </row>
    <row r="420" spans="1:9" ht="14.25">
      <c r="A420" s="3"/>
      <c r="B420" s="10"/>
      <c r="C420" s="10"/>
      <c r="D420" s="10"/>
      <c r="E420" s="10"/>
      <c r="F420" s="10"/>
      <c r="G420" s="10"/>
      <c r="H420" s="10"/>
      <c r="I420" s="4"/>
    </row>
    <row r="421" spans="1:9" ht="14.25">
      <c r="A421" s="3"/>
      <c r="B421" s="10" t="s">
        <v>226</v>
      </c>
      <c r="C421" s="10"/>
      <c r="D421" s="10"/>
      <c r="E421" s="10"/>
      <c r="F421" s="10"/>
      <c r="G421" s="10"/>
      <c r="H421" s="10"/>
      <c r="I421" s="4"/>
    </row>
    <row r="422" spans="1:9" ht="14.25">
      <c r="A422" s="3"/>
      <c r="B422" s="10"/>
      <c r="C422" s="10"/>
      <c r="D422" s="10"/>
      <c r="E422" s="10"/>
      <c r="F422" s="10"/>
      <c r="G422" s="10"/>
      <c r="H422" s="10"/>
      <c r="I422" s="4"/>
    </row>
    <row r="423" spans="1:9" ht="14.25">
      <c r="A423" s="3"/>
      <c r="B423" s="10"/>
      <c r="C423" s="10"/>
      <c r="D423" s="10"/>
      <c r="E423" s="10"/>
      <c r="F423" s="10"/>
      <c r="G423" s="10"/>
      <c r="H423" s="10"/>
      <c r="I423" s="4"/>
    </row>
    <row r="424" spans="1:9" ht="14.25">
      <c r="A424" s="3"/>
      <c r="B424" s="10"/>
      <c r="C424" s="10"/>
      <c r="D424" s="10"/>
      <c r="E424" s="10"/>
      <c r="F424" s="10"/>
      <c r="G424" s="10"/>
      <c r="H424" s="10"/>
      <c r="I424" s="4"/>
    </row>
    <row r="425" spans="1:9" ht="14.25">
      <c r="A425" s="3"/>
      <c r="B425" s="10"/>
      <c r="C425" s="10"/>
      <c r="D425" s="10"/>
      <c r="E425" s="10"/>
      <c r="F425" s="10"/>
      <c r="G425" s="10"/>
      <c r="H425" s="10"/>
      <c r="I425" s="4"/>
    </row>
    <row r="426" spans="1:9" ht="14.25">
      <c r="A426" s="3"/>
      <c r="B426" s="10"/>
      <c r="C426" s="10"/>
      <c r="D426" s="10"/>
      <c r="E426" s="10"/>
      <c r="F426" s="10"/>
      <c r="G426" s="10"/>
      <c r="H426" s="10"/>
      <c r="I426" s="4"/>
    </row>
    <row r="427" spans="1:9" ht="14.25">
      <c r="A427" s="3"/>
      <c r="B427" s="10"/>
      <c r="C427" s="10"/>
      <c r="D427" s="10"/>
      <c r="E427" s="10"/>
      <c r="F427" s="10"/>
      <c r="G427" s="10"/>
      <c r="H427" s="10"/>
      <c r="I427" s="4"/>
    </row>
    <row r="428" spans="1:9" ht="14.25">
      <c r="A428" s="3"/>
      <c r="B428" s="10"/>
      <c r="C428" s="10"/>
      <c r="D428" s="10"/>
      <c r="E428" s="10"/>
      <c r="F428" s="10"/>
      <c r="G428" s="10"/>
      <c r="H428" s="10"/>
      <c r="I428" s="4"/>
    </row>
    <row r="429" spans="1:9" ht="14.25">
      <c r="A429" s="3" t="s">
        <v>235</v>
      </c>
      <c r="B429" s="10"/>
      <c r="C429" s="10"/>
      <c r="D429" s="10"/>
      <c r="E429" s="10"/>
      <c r="F429" s="10"/>
      <c r="G429" s="10"/>
      <c r="H429" s="10"/>
      <c r="I429" s="4"/>
    </row>
    <row r="430" spans="1:9" ht="14.25">
      <c r="A430" s="3"/>
      <c r="B430" s="10"/>
      <c r="C430" s="10"/>
      <c r="D430" s="10"/>
      <c r="E430" s="10"/>
      <c r="F430" s="10"/>
      <c r="G430" s="10"/>
      <c r="H430" s="10"/>
      <c r="I430" s="4"/>
    </row>
    <row r="431" spans="1:9" ht="14.25">
      <c r="A431" s="12" t="s">
        <v>150</v>
      </c>
      <c r="B431" s="10" t="s">
        <v>230</v>
      </c>
      <c r="C431" s="10"/>
      <c r="D431" s="10"/>
      <c r="E431" s="10"/>
      <c r="F431" s="10" t="str">
        <f>F388</f>
        <v>K.L.RAVINDRANADH</v>
      </c>
      <c r="G431" s="10"/>
      <c r="H431" s="10"/>
      <c r="I431" s="4"/>
    </row>
    <row r="432" spans="1:9" ht="14.25">
      <c r="A432" s="3"/>
      <c r="B432" s="10"/>
      <c r="C432" s="10"/>
      <c r="D432" s="10"/>
      <c r="E432" s="10"/>
      <c r="F432" s="10"/>
      <c r="G432" s="10"/>
      <c r="H432" s="10"/>
      <c r="I432" s="4"/>
    </row>
    <row r="433" spans="1:9" ht="14.25">
      <c r="A433" s="3"/>
      <c r="B433" s="10" t="s">
        <v>3</v>
      </c>
      <c r="C433" s="10"/>
      <c r="D433" s="10"/>
      <c r="E433" s="10"/>
      <c r="F433" s="10"/>
      <c r="G433" s="10"/>
      <c r="H433" s="10"/>
      <c r="I433" s="4"/>
    </row>
    <row r="434" spans="1:9" ht="14.25">
      <c r="A434" s="3"/>
      <c r="B434" s="10"/>
      <c r="C434" s="10"/>
      <c r="D434" s="10"/>
      <c r="E434" s="10"/>
      <c r="F434" s="10"/>
      <c r="G434" s="10"/>
      <c r="H434" s="10"/>
      <c r="I434" s="4"/>
    </row>
    <row r="435" spans="1:9" ht="14.25">
      <c r="A435" s="3"/>
      <c r="B435" s="10"/>
      <c r="C435" s="10"/>
      <c r="D435" s="10"/>
      <c r="E435" s="10"/>
      <c r="F435" s="10"/>
      <c r="G435" s="10"/>
      <c r="H435" s="10"/>
      <c r="I435" s="4"/>
    </row>
    <row r="436" spans="1:9" ht="14.25">
      <c r="A436" s="3"/>
      <c r="B436" s="10"/>
      <c r="C436" s="10"/>
      <c r="D436" s="10"/>
      <c r="E436" s="10"/>
      <c r="F436" s="10"/>
      <c r="G436" s="10"/>
      <c r="H436" s="10"/>
      <c r="I436" s="4"/>
    </row>
    <row r="437" spans="1:9" ht="14.25">
      <c r="A437" s="3"/>
      <c r="B437" s="10" t="s">
        <v>4</v>
      </c>
      <c r="C437" s="10"/>
      <c r="D437" s="10"/>
      <c r="E437" s="10"/>
      <c r="F437" s="10"/>
      <c r="G437" s="10"/>
      <c r="H437" s="10"/>
      <c r="I437" s="4"/>
    </row>
    <row r="438" spans="1:9" ht="14.25">
      <c r="A438" s="3"/>
      <c r="B438" s="10"/>
      <c r="C438" s="10"/>
      <c r="D438" s="10"/>
      <c r="E438" s="10"/>
      <c r="F438" s="10"/>
      <c r="G438" s="10"/>
      <c r="H438" s="10"/>
      <c r="I438" s="4"/>
    </row>
    <row r="439" spans="1:9" ht="14.25">
      <c r="A439" s="3"/>
      <c r="B439" s="10"/>
      <c r="C439" s="10"/>
      <c r="D439" s="10"/>
      <c r="E439" s="10"/>
      <c r="F439" s="10"/>
      <c r="G439" s="10"/>
      <c r="H439" s="10"/>
      <c r="I439" s="4"/>
    </row>
    <row r="440" spans="1:9" ht="14.25">
      <c r="A440" s="3"/>
      <c r="B440" s="10"/>
      <c r="C440" s="10"/>
      <c r="D440" s="10"/>
      <c r="E440" s="10"/>
      <c r="F440" s="10"/>
      <c r="G440" s="10"/>
      <c r="H440" s="10"/>
      <c r="I440" s="4"/>
    </row>
    <row r="441" spans="1:9" ht="14.25">
      <c r="A441" s="3"/>
      <c r="B441" s="10"/>
      <c r="C441" s="10"/>
      <c r="D441" s="10"/>
      <c r="E441" s="10"/>
      <c r="F441" s="10"/>
      <c r="G441" s="10"/>
      <c r="H441" s="10"/>
      <c r="I441" s="4"/>
    </row>
    <row r="442" spans="1:9" ht="14.25">
      <c r="A442" s="3"/>
      <c r="B442" s="10"/>
      <c r="C442" s="10"/>
      <c r="D442" s="10"/>
      <c r="E442" s="10"/>
      <c r="F442" s="10"/>
      <c r="G442" s="10"/>
      <c r="H442" s="10"/>
      <c r="I442" s="4"/>
    </row>
    <row r="443" spans="1:9" ht="14.25">
      <c r="A443" s="3"/>
      <c r="B443" s="10"/>
      <c r="C443" s="10"/>
      <c r="D443" s="10"/>
      <c r="E443" s="10"/>
      <c r="F443" s="10"/>
      <c r="G443" s="10"/>
      <c r="H443" s="10"/>
      <c r="I443" s="4"/>
    </row>
    <row r="444" spans="1:9" ht="14.25">
      <c r="A444" s="3"/>
      <c r="B444" s="10"/>
      <c r="C444" s="10"/>
      <c r="D444" s="10"/>
      <c r="E444" s="10"/>
      <c r="F444" s="10"/>
      <c r="G444" s="10"/>
      <c r="H444" s="10"/>
      <c r="I444" s="4"/>
    </row>
    <row r="445" spans="1:9" ht="14.25">
      <c r="A445" s="3"/>
      <c r="B445" s="10"/>
      <c r="C445" s="10"/>
      <c r="D445" s="10"/>
      <c r="E445" s="10"/>
      <c r="F445" s="10"/>
      <c r="G445" s="10"/>
      <c r="H445" s="10"/>
      <c r="I445" s="4"/>
    </row>
    <row r="446" spans="1:9" ht="14.25">
      <c r="A446" s="3"/>
      <c r="B446" s="10"/>
      <c r="C446" s="10"/>
      <c r="D446" s="10"/>
      <c r="E446" s="10"/>
      <c r="F446" s="10"/>
      <c r="G446" s="10"/>
      <c r="H446" s="10"/>
      <c r="I446" s="4"/>
    </row>
    <row r="447" spans="1:9" ht="14.25">
      <c r="A447" s="12" t="s">
        <v>227</v>
      </c>
      <c r="B447" s="10" t="s">
        <v>231</v>
      </c>
      <c r="C447" s="10"/>
      <c r="D447" s="10"/>
      <c r="E447" s="10"/>
      <c r="F447" s="10"/>
      <c r="G447" s="10"/>
      <c r="H447" s="10"/>
      <c r="I447" s="4"/>
    </row>
    <row r="448" spans="1:9" ht="14.25">
      <c r="A448" s="3"/>
      <c r="B448" s="10"/>
      <c r="C448" s="10"/>
      <c r="D448" s="10"/>
      <c r="E448" s="10"/>
      <c r="F448" s="10"/>
      <c r="G448" s="10"/>
      <c r="H448" s="10"/>
      <c r="I448" s="4"/>
    </row>
    <row r="449" spans="1:9" ht="14.25">
      <c r="A449" s="3"/>
      <c r="B449" s="10" t="s">
        <v>232</v>
      </c>
      <c r="C449" s="10"/>
      <c r="D449" s="10" t="str">
        <f>F409</f>
        <v>Smt.prameela</v>
      </c>
      <c r="E449" s="10"/>
      <c r="F449" s="10"/>
      <c r="G449" s="10"/>
      <c r="H449" s="10"/>
      <c r="I449" s="4"/>
    </row>
    <row r="450" spans="1:9" ht="14.25">
      <c r="A450" s="3"/>
      <c r="B450" s="10"/>
      <c r="C450" s="10"/>
      <c r="D450" s="10"/>
      <c r="E450" s="10"/>
      <c r="F450" s="10"/>
      <c r="G450" s="10"/>
      <c r="H450" s="10"/>
      <c r="I450" s="4"/>
    </row>
    <row r="451" spans="1:9" ht="14.25">
      <c r="A451" s="3"/>
      <c r="B451" s="10"/>
      <c r="C451" s="10"/>
      <c r="D451" s="10"/>
      <c r="E451" s="10"/>
      <c r="F451" s="10"/>
      <c r="G451" s="10"/>
      <c r="H451" s="10"/>
      <c r="I451" s="4"/>
    </row>
    <row r="452" spans="1:9" ht="14.25">
      <c r="A452" s="3"/>
      <c r="B452" s="10" t="s">
        <v>3</v>
      </c>
      <c r="C452" s="10"/>
      <c r="D452" s="10"/>
      <c r="E452" s="10"/>
      <c r="F452" s="10"/>
      <c r="G452" s="10"/>
      <c r="H452" s="10"/>
      <c r="I452" s="4"/>
    </row>
    <row r="453" spans="1:9" ht="14.25">
      <c r="A453" s="3"/>
      <c r="B453" s="10"/>
      <c r="C453" s="10"/>
      <c r="D453" s="10"/>
      <c r="E453" s="10"/>
      <c r="F453" s="10"/>
      <c r="G453" s="10"/>
      <c r="H453" s="10"/>
      <c r="I453" s="4"/>
    </row>
    <row r="454" spans="1:9" ht="14.25">
      <c r="A454" s="3"/>
      <c r="B454" s="10"/>
      <c r="C454" s="10"/>
      <c r="D454" s="10"/>
      <c r="E454" s="10"/>
      <c r="F454" s="10"/>
      <c r="G454" s="10"/>
      <c r="H454" s="10"/>
      <c r="I454" s="4"/>
    </row>
    <row r="455" spans="1:9" ht="14.25">
      <c r="A455" s="3"/>
      <c r="B455" s="10"/>
      <c r="C455" s="10"/>
      <c r="D455" s="10"/>
      <c r="E455" s="10"/>
      <c r="F455" s="10"/>
      <c r="G455" s="10"/>
      <c r="H455" s="10"/>
      <c r="I455" s="4"/>
    </row>
    <row r="456" spans="1:9" ht="14.25">
      <c r="A456" s="3"/>
      <c r="B456" s="10" t="s">
        <v>4</v>
      </c>
      <c r="C456" s="10"/>
      <c r="D456" s="10"/>
      <c r="E456" s="10"/>
      <c r="F456" s="10"/>
      <c r="G456" s="10"/>
      <c r="H456" s="10"/>
      <c r="I456" s="4"/>
    </row>
    <row r="457" spans="1:9" ht="14.25">
      <c r="A457" s="3"/>
      <c r="B457" s="10"/>
      <c r="C457" s="10"/>
      <c r="D457" s="10"/>
      <c r="E457" s="10"/>
      <c r="F457" s="10"/>
      <c r="G457" s="10"/>
      <c r="H457" s="10"/>
      <c r="I457" s="4"/>
    </row>
    <row r="458" spans="1:9" ht="14.25">
      <c r="A458" s="3"/>
      <c r="B458" s="10"/>
      <c r="C458" s="10"/>
      <c r="D458" s="10"/>
      <c r="E458" s="10"/>
      <c r="F458" s="10"/>
      <c r="G458" s="10"/>
      <c r="H458" s="10"/>
      <c r="I458" s="4"/>
    </row>
    <row r="459" spans="1:9" ht="14.25">
      <c r="A459" s="3"/>
      <c r="B459" s="10"/>
      <c r="C459" s="10"/>
      <c r="D459" s="10"/>
      <c r="E459" s="10"/>
      <c r="F459" s="10"/>
      <c r="G459" s="10"/>
      <c r="H459" s="10"/>
      <c r="I459" s="4"/>
    </row>
    <row r="460" spans="1:9" ht="14.25">
      <c r="A460" s="3"/>
      <c r="B460" s="10"/>
      <c r="C460" s="10"/>
      <c r="D460" s="10"/>
      <c r="E460" s="10"/>
      <c r="F460" s="10"/>
      <c r="G460" s="10"/>
      <c r="H460" s="10"/>
      <c r="I460" s="4"/>
    </row>
    <row r="461" spans="1:9" ht="14.25">
      <c r="A461" s="3"/>
      <c r="B461" s="10"/>
      <c r="C461" s="10"/>
      <c r="D461" s="10"/>
      <c r="E461" s="10"/>
      <c r="F461" s="10"/>
      <c r="G461" s="10"/>
      <c r="H461" s="10"/>
      <c r="I461" s="4"/>
    </row>
    <row r="462" spans="1:9" ht="14.25">
      <c r="A462" s="3"/>
      <c r="B462" s="10"/>
      <c r="C462" s="10"/>
      <c r="D462" s="10"/>
      <c r="E462" s="10"/>
      <c r="F462" s="10"/>
      <c r="G462" s="10"/>
      <c r="H462" s="10"/>
      <c r="I462" s="4"/>
    </row>
    <row r="463" spans="1:9" ht="14.25">
      <c r="A463" s="3"/>
      <c r="B463" s="10"/>
      <c r="C463" s="10"/>
      <c r="D463" s="10"/>
      <c r="E463" s="10"/>
      <c r="F463" s="10"/>
      <c r="G463" s="10"/>
      <c r="H463" s="10"/>
      <c r="I463" s="4"/>
    </row>
    <row r="464" spans="1:9" ht="14.25">
      <c r="A464" s="5"/>
      <c r="B464" s="11"/>
      <c r="C464" s="11"/>
      <c r="D464" s="11"/>
      <c r="E464" s="11"/>
      <c r="F464" s="11"/>
      <c r="G464" s="11"/>
      <c r="H464" s="11"/>
      <c r="I464" s="6"/>
    </row>
    <row r="465" spans="1:9" ht="14.25">
      <c r="A465" s="7"/>
      <c r="B465" s="8"/>
      <c r="C465" s="8"/>
      <c r="D465" s="8"/>
      <c r="E465" s="8"/>
      <c r="F465" s="8"/>
      <c r="G465" s="8"/>
      <c r="H465" s="8"/>
      <c r="I465" s="9"/>
    </row>
    <row r="466" spans="1:9" ht="18.75" customHeight="1">
      <c r="A466" s="12" t="s">
        <v>236</v>
      </c>
      <c r="B466" s="39" t="s">
        <v>237</v>
      </c>
      <c r="C466" s="10"/>
      <c r="D466" s="10"/>
      <c r="E466" s="10"/>
      <c r="F466" s="10"/>
      <c r="G466" s="10"/>
      <c r="H466" s="10"/>
      <c r="I466" s="4"/>
    </row>
    <row r="467" spans="1:9" ht="18.75" customHeight="1">
      <c r="A467" s="3"/>
      <c r="B467" s="39" t="s">
        <v>238</v>
      </c>
      <c r="C467" s="10"/>
      <c r="D467" s="10"/>
      <c r="E467" s="10"/>
      <c r="F467" s="10"/>
      <c r="G467" s="10"/>
      <c r="H467" s="10"/>
      <c r="I467" s="4"/>
    </row>
    <row r="468" spans="1:9" ht="18.75" customHeight="1">
      <c r="A468" s="3"/>
      <c r="B468" s="10" t="s">
        <v>239</v>
      </c>
      <c r="C468" s="10"/>
      <c r="D468" s="10"/>
      <c r="E468" s="10"/>
      <c r="F468" s="10"/>
      <c r="G468" s="10"/>
      <c r="H468" s="10"/>
      <c r="I468" s="4"/>
    </row>
    <row r="469" spans="1:9" ht="14.25">
      <c r="A469" s="3"/>
      <c r="B469" s="10"/>
      <c r="C469" s="10"/>
      <c r="D469" s="10"/>
      <c r="E469" s="10"/>
      <c r="F469" s="10"/>
      <c r="G469" s="10"/>
      <c r="H469" s="10"/>
      <c r="I469" s="4"/>
    </row>
    <row r="470" spans="1:9" ht="14.25">
      <c r="A470" s="3"/>
      <c r="B470" s="10"/>
      <c r="C470" s="10"/>
      <c r="D470" s="10"/>
      <c r="E470" s="10"/>
      <c r="F470" s="10"/>
      <c r="G470" s="10"/>
      <c r="H470" s="10"/>
      <c r="I470" s="4"/>
    </row>
    <row r="471" spans="1:9" ht="14.25">
      <c r="A471" s="528" t="s">
        <v>240</v>
      </c>
      <c r="B471" s="481" t="s">
        <v>241</v>
      </c>
      <c r="C471" s="483"/>
      <c r="D471" s="481" t="s">
        <v>243</v>
      </c>
      <c r="E471" s="483"/>
      <c r="F471" s="49" t="s">
        <v>244</v>
      </c>
      <c r="G471" s="481" t="s">
        <v>245</v>
      </c>
      <c r="H471" s="483"/>
      <c r="I471" s="49" t="s">
        <v>246</v>
      </c>
    </row>
    <row r="472" spans="1:9" ht="14.25">
      <c r="A472" s="529"/>
      <c r="B472" s="479" t="s">
        <v>242</v>
      </c>
      <c r="C472" s="480"/>
      <c r="D472" s="479" t="s">
        <v>242</v>
      </c>
      <c r="E472" s="480"/>
      <c r="F472" s="50" t="s">
        <v>242</v>
      </c>
      <c r="G472" s="479" t="s">
        <v>242</v>
      </c>
      <c r="H472" s="480"/>
      <c r="I472" s="50" t="s">
        <v>242</v>
      </c>
    </row>
    <row r="473" spans="1:9" ht="14.25">
      <c r="A473" s="51"/>
      <c r="B473" s="7"/>
      <c r="C473" s="9"/>
      <c r="D473" s="7"/>
      <c r="E473" s="9"/>
      <c r="F473" s="51"/>
      <c r="G473" s="7"/>
      <c r="H473" s="9"/>
      <c r="I473" s="51"/>
    </row>
    <row r="474" spans="1:9" ht="14.25">
      <c r="A474" s="554" t="s">
        <v>224</v>
      </c>
      <c r="B474" s="3"/>
      <c r="C474" s="4"/>
      <c r="D474" s="3"/>
      <c r="E474" s="4"/>
      <c r="F474" s="53"/>
      <c r="G474" s="3"/>
      <c r="H474" s="4"/>
      <c r="I474" s="53"/>
    </row>
    <row r="475" spans="1:9" ht="14.25">
      <c r="A475" s="554"/>
      <c r="B475" s="3"/>
      <c r="C475" s="4"/>
      <c r="D475" s="3"/>
      <c r="E475" s="4"/>
      <c r="F475" s="53"/>
      <c r="G475" s="3"/>
      <c r="H475" s="4"/>
      <c r="I475" s="53"/>
    </row>
    <row r="476" spans="1:9" ht="14.25">
      <c r="A476" s="554"/>
      <c r="B476" s="3"/>
      <c r="C476" s="4"/>
      <c r="D476" s="3"/>
      <c r="E476" s="4"/>
      <c r="F476" s="53"/>
      <c r="G476" s="3"/>
      <c r="H476" s="4"/>
      <c r="I476" s="53"/>
    </row>
    <row r="477" spans="1:9" ht="14.25">
      <c r="A477" s="52"/>
      <c r="B477" s="5"/>
      <c r="C477" s="6"/>
      <c r="D477" s="5"/>
      <c r="E477" s="6"/>
      <c r="F477" s="52"/>
      <c r="G477" s="5"/>
      <c r="H477" s="6"/>
      <c r="I477" s="52"/>
    </row>
    <row r="478" spans="1:9" ht="14.25">
      <c r="A478" s="51"/>
      <c r="B478" s="7"/>
      <c r="C478" s="9"/>
      <c r="D478" s="7"/>
      <c r="E478" s="9"/>
      <c r="F478" s="51"/>
      <c r="G478" s="7"/>
      <c r="H478" s="9"/>
      <c r="I478" s="51"/>
    </row>
    <row r="479" spans="1:9" ht="14.25">
      <c r="A479" s="460" t="s">
        <v>247</v>
      </c>
      <c r="B479" s="3"/>
      <c r="C479" s="4"/>
      <c r="D479" s="3"/>
      <c r="E479" s="4"/>
      <c r="F479" s="53"/>
      <c r="G479" s="3"/>
      <c r="H479" s="4"/>
      <c r="I479" s="53"/>
    </row>
    <row r="480" spans="1:9" ht="14.25">
      <c r="A480" s="460"/>
      <c r="B480" s="3"/>
      <c r="C480" s="4"/>
      <c r="D480" s="3"/>
      <c r="E480" s="4"/>
      <c r="F480" s="53"/>
      <c r="G480" s="3"/>
      <c r="H480" s="4"/>
      <c r="I480" s="53"/>
    </row>
    <row r="481" spans="1:9" ht="14.25">
      <c r="A481" s="460"/>
      <c r="B481" s="3"/>
      <c r="C481" s="4"/>
      <c r="D481" s="3"/>
      <c r="E481" s="4"/>
      <c r="F481" s="53"/>
      <c r="G481" s="3"/>
      <c r="H481" s="4"/>
      <c r="I481" s="53"/>
    </row>
    <row r="482" spans="1:9" ht="14.25">
      <c r="A482" s="460"/>
      <c r="B482" s="3"/>
      <c r="C482" s="4"/>
      <c r="D482" s="3"/>
      <c r="E482" s="4"/>
      <c r="F482" s="53"/>
      <c r="G482" s="3"/>
      <c r="H482" s="4"/>
      <c r="I482" s="53"/>
    </row>
    <row r="483" spans="1:9" ht="14.25">
      <c r="A483" s="52"/>
      <c r="B483" s="5"/>
      <c r="C483" s="6"/>
      <c r="D483" s="5"/>
      <c r="E483" s="6"/>
      <c r="F483" s="52"/>
      <c r="G483" s="5"/>
      <c r="H483" s="6"/>
      <c r="I483" s="52"/>
    </row>
    <row r="484" spans="1:9" ht="14.25">
      <c r="A484" s="51"/>
      <c r="B484" s="7"/>
      <c r="C484" s="9"/>
      <c r="D484" s="7"/>
      <c r="E484" s="9"/>
      <c r="F484" s="51"/>
      <c r="G484" s="7"/>
      <c r="H484" s="9"/>
      <c r="I484" s="51"/>
    </row>
    <row r="485" spans="1:9" ht="14.25">
      <c r="A485" s="53"/>
      <c r="B485" s="3"/>
      <c r="C485" s="4"/>
      <c r="D485" s="3"/>
      <c r="E485" s="4"/>
      <c r="F485" s="53"/>
      <c r="G485" s="3"/>
      <c r="H485" s="4"/>
      <c r="I485" s="53"/>
    </row>
    <row r="486" spans="1:9" ht="14.25">
      <c r="A486" s="554" t="s">
        <v>248</v>
      </c>
      <c r="B486" s="3"/>
      <c r="C486" s="4"/>
      <c r="D486" s="3"/>
      <c r="E486" s="4"/>
      <c r="F486" s="53"/>
      <c r="G486" s="3"/>
      <c r="H486" s="4"/>
      <c r="I486" s="53"/>
    </row>
    <row r="487" spans="1:9" ht="14.25">
      <c r="A487" s="554"/>
      <c r="B487" s="3"/>
      <c r="C487" s="4"/>
      <c r="D487" s="3"/>
      <c r="E487" s="4"/>
      <c r="F487" s="53"/>
      <c r="G487" s="3"/>
      <c r="H487" s="4"/>
      <c r="I487" s="53"/>
    </row>
    <row r="488" spans="1:9" ht="14.25">
      <c r="A488" s="53"/>
      <c r="B488" s="3"/>
      <c r="C488" s="4"/>
      <c r="D488" s="3"/>
      <c r="E488" s="4"/>
      <c r="F488" s="53"/>
      <c r="G488" s="3"/>
      <c r="H488" s="4"/>
      <c r="I488" s="53"/>
    </row>
    <row r="489" spans="1:9" ht="14.25">
      <c r="A489" s="52"/>
      <c r="B489" s="5"/>
      <c r="C489" s="6"/>
      <c r="D489" s="5"/>
      <c r="E489" s="6"/>
      <c r="F489" s="52"/>
      <c r="G489" s="5"/>
      <c r="H489" s="6"/>
      <c r="I489" s="52"/>
    </row>
    <row r="490" spans="1:9" ht="14.25">
      <c r="A490" s="51"/>
      <c r="B490" s="7"/>
      <c r="C490" s="9"/>
      <c r="D490" s="7"/>
      <c r="E490" s="9"/>
      <c r="F490" s="51"/>
      <c r="G490" s="7"/>
      <c r="H490" s="9"/>
      <c r="I490" s="51"/>
    </row>
    <row r="491" spans="1:9" ht="14.25">
      <c r="A491" s="554" t="s">
        <v>249</v>
      </c>
      <c r="B491" s="3"/>
      <c r="C491" s="4"/>
      <c r="D491" s="3"/>
      <c r="E491" s="4"/>
      <c r="F491" s="53"/>
      <c r="G491" s="3"/>
      <c r="H491" s="4"/>
      <c r="I491" s="53"/>
    </row>
    <row r="492" spans="1:9" ht="14.25">
      <c r="A492" s="554"/>
      <c r="B492" s="3"/>
      <c r="C492" s="4"/>
      <c r="D492" s="3"/>
      <c r="E492" s="4"/>
      <c r="F492" s="53"/>
      <c r="G492" s="3"/>
      <c r="H492" s="4"/>
      <c r="I492" s="53"/>
    </row>
    <row r="493" spans="1:9" ht="14.25">
      <c r="A493" s="554"/>
      <c r="B493" s="3"/>
      <c r="C493" s="4"/>
      <c r="D493" s="3"/>
      <c r="E493" s="4"/>
      <c r="F493" s="53"/>
      <c r="G493" s="3"/>
      <c r="H493" s="4"/>
      <c r="I493" s="53"/>
    </row>
    <row r="494" spans="1:9" ht="14.25">
      <c r="A494" s="554"/>
      <c r="B494" s="3"/>
      <c r="C494" s="4"/>
      <c r="D494" s="3"/>
      <c r="E494" s="4"/>
      <c r="F494" s="53"/>
      <c r="G494" s="3"/>
      <c r="H494" s="4"/>
      <c r="I494" s="53"/>
    </row>
    <row r="495" spans="1:9" ht="14.25">
      <c r="A495" s="52"/>
      <c r="B495" s="5"/>
      <c r="C495" s="6"/>
      <c r="D495" s="5"/>
      <c r="E495" s="6"/>
      <c r="F495" s="52"/>
      <c r="G495" s="5"/>
      <c r="H495" s="6"/>
      <c r="I495" s="52"/>
    </row>
    <row r="496" spans="1:9" ht="14.25">
      <c r="A496" s="3"/>
      <c r="B496" s="10"/>
      <c r="C496" s="10"/>
      <c r="D496" s="10"/>
      <c r="E496" s="10"/>
      <c r="F496" s="10"/>
      <c r="G496" s="10"/>
      <c r="H496" s="10"/>
      <c r="I496" s="4"/>
    </row>
    <row r="497" spans="1:9" ht="14.25">
      <c r="A497" s="3"/>
      <c r="B497" s="10"/>
      <c r="C497" s="10"/>
      <c r="D497" s="10"/>
      <c r="E497" s="10"/>
      <c r="F497" s="10"/>
      <c r="G497" s="10"/>
      <c r="H497" s="10"/>
      <c r="I497" s="4"/>
    </row>
    <row r="498" spans="1:9" ht="14.25">
      <c r="A498" s="3"/>
      <c r="B498" s="10"/>
      <c r="C498" s="10"/>
      <c r="D498" s="10"/>
      <c r="E498" s="10"/>
      <c r="F498" s="10"/>
      <c r="G498" s="10"/>
      <c r="H498" s="10"/>
      <c r="I498" s="4"/>
    </row>
    <row r="499" spans="1:9" ht="14.25">
      <c r="A499" s="3"/>
      <c r="B499" s="10"/>
      <c r="C499" s="10"/>
      <c r="D499" s="10"/>
      <c r="E499" s="10"/>
      <c r="F499" s="10"/>
      <c r="G499" s="10"/>
      <c r="H499" s="10"/>
      <c r="I499" s="4"/>
    </row>
    <row r="500" spans="1:9" ht="14.25">
      <c r="A500" s="20" t="s">
        <v>250</v>
      </c>
      <c r="B500" s="10" t="str">
        <f>my!G6</f>
        <v>JAGGAPURAM</v>
      </c>
      <c r="C500" s="10"/>
      <c r="D500" s="10"/>
      <c r="E500" s="10" t="s">
        <v>251</v>
      </c>
      <c r="F500" s="10"/>
      <c r="G500" s="10"/>
      <c r="H500" s="10"/>
      <c r="I500" s="4"/>
    </row>
    <row r="501" spans="1:9" ht="14.25">
      <c r="A501" s="20"/>
      <c r="B501" s="10"/>
      <c r="C501" s="10"/>
      <c r="D501" s="10"/>
      <c r="E501" s="10" t="s">
        <v>252</v>
      </c>
      <c r="F501" s="10"/>
      <c r="G501" s="10"/>
      <c r="H501" s="10"/>
      <c r="I501" s="4"/>
    </row>
    <row r="502" spans="1:9" ht="14.25">
      <c r="A502" s="20" t="s">
        <v>59</v>
      </c>
      <c r="B502" s="10"/>
      <c r="C502" s="10"/>
      <c r="D502" s="10"/>
      <c r="E502" s="10"/>
      <c r="F502" s="10"/>
      <c r="G502" s="10"/>
      <c r="H502" s="10"/>
      <c r="I502" s="4"/>
    </row>
    <row r="503" spans="1:9" ht="14.25">
      <c r="A503" s="3"/>
      <c r="B503" s="10"/>
      <c r="C503" s="10"/>
      <c r="D503" s="10"/>
      <c r="E503" s="10"/>
      <c r="F503" s="10"/>
      <c r="G503" s="10"/>
      <c r="H503" s="10"/>
      <c r="I503" s="4"/>
    </row>
    <row r="504" spans="1:9" ht="14.25">
      <c r="A504" s="3"/>
      <c r="B504" s="10"/>
      <c r="C504" s="10"/>
      <c r="D504" s="10"/>
      <c r="E504" s="10" t="s">
        <v>253</v>
      </c>
      <c r="F504" s="10"/>
      <c r="G504" s="10"/>
      <c r="H504" s="10"/>
      <c r="I504" s="4"/>
    </row>
    <row r="505" spans="1:9" ht="14.25">
      <c r="A505" s="3"/>
      <c r="B505" s="10"/>
      <c r="C505" s="10"/>
      <c r="D505" s="10"/>
      <c r="E505" s="10"/>
      <c r="F505" s="10"/>
      <c r="G505" s="10"/>
      <c r="H505" s="10"/>
      <c r="I505" s="4"/>
    </row>
    <row r="506" spans="1:9" ht="14.25">
      <c r="A506" s="3"/>
      <c r="B506" s="10"/>
      <c r="C506" s="10"/>
      <c r="D506" s="10"/>
      <c r="E506" s="10"/>
      <c r="F506" s="10"/>
      <c r="G506" s="10"/>
      <c r="H506" s="10"/>
      <c r="I506" s="4"/>
    </row>
    <row r="507" spans="1:9" ht="14.25">
      <c r="A507" s="3"/>
      <c r="B507" s="10"/>
      <c r="C507" s="10"/>
      <c r="D507" s="10"/>
      <c r="E507" s="10" t="s">
        <v>254</v>
      </c>
      <c r="F507" s="10"/>
      <c r="G507" s="10"/>
      <c r="H507" s="10"/>
      <c r="I507" s="4"/>
    </row>
    <row r="508" spans="1:9" ht="14.25">
      <c r="A508" s="3"/>
      <c r="B508" s="10"/>
      <c r="C508" s="10"/>
      <c r="D508" s="10"/>
      <c r="E508" s="10"/>
      <c r="F508" s="10"/>
      <c r="G508" s="10"/>
      <c r="H508" s="10"/>
      <c r="I508" s="4"/>
    </row>
    <row r="509" spans="1:9" ht="14.25">
      <c r="A509" s="3"/>
      <c r="B509" s="10"/>
      <c r="C509" s="10"/>
      <c r="D509" s="10"/>
      <c r="E509" s="10"/>
      <c r="F509" s="10"/>
      <c r="G509" s="10"/>
      <c r="H509" s="10"/>
      <c r="I509" s="4"/>
    </row>
    <row r="510" spans="1:9" ht="14.25">
      <c r="A510" s="3"/>
      <c r="B510" s="10"/>
      <c r="C510" s="10"/>
      <c r="D510" s="10"/>
      <c r="E510" s="10"/>
      <c r="F510" s="10"/>
      <c r="G510" s="10"/>
      <c r="H510" s="10"/>
      <c r="I510" s="4"/>
    </row>
    <row r="511" spans="1:9" ht="14.25">
      <c r="A511" s="3"/>
      <c r="B511" s="10" t="s">
        <v>255</v>
      </c>
      <c r="C511" s="10"/>
      <c r="D511" s="10"/>
      <c r="E511" s="10"/>
      <c r="F511" s="10"/>
      <c r="G511" s="10"/>
      <c r="H511" s="10"/>
      <c r="I511" s="4"/>
    </row>
    <row r="512" spans="1:9" ht="14.25">
      <c r="A512" s="3"/>
      <c r="B512" s="10"/>
      <c r="C512" s="10"/>
      <c r="D512" s="10"/>
      <c r="E512" s="10"/>
      <c r="F512" s="10"/>
      <c r="G512" s="10"/>
      <c r="H512" s="10"/>
      <c r="I512" s="4"/>
    </row>
    <row r="513" spans="1:9" ht="14.25">
      <c r="A513" s="3"/>
      <c r="B513" s="10"/>
      <c r="C513" s="10"/>
      <c r="D513" s="10"/>
      <c r="E513" s="10"/>
      <c r="F513" s="10"/>
      <c r="G513" s="10"/>
      <c r="H513" s="10"/>
      <c r="I513" s="4"/>
    </row>
    <row r="514" spans="1:9" ht="14.25">
      <c r="A514" s="3"/>
      <c r="B514" s="10"/>
      <c r="C514" s="10"/>
      <c r="D514" s="10"/>
      <c r="E514" s="10"/>
      <c r="F514" s="10"/>
      <c r="G514" s="10"/>
      <c r="H514" s="10"/>
      <c r="I514" s="4"/>
    </row>
    <row r="515" spans="1:9" ht="14.25">
      <c r="A515" s="3"/>
      <c r="B515" s="10"/>
      <c r="C515" s="10"/>
      <c r="D515" s="10"/>
      <c r="E515" s="10"/>
      <c r="F515" s="10"/>
      <c r="G515" s="10"/>
      <c r="H515" s="10"/>
      <c r="I515" s="4"/>
    </row>
    <row r="516" spans="1:9" ht="14.25">
      <c r="A516" s="484" t="s">
        <v>256</v>
      </c>
      <c r="B516" s="468"/>
      <c r="C516" s="468"/>
      <c r="D516" s="468"/>
      <c r="E516" s="468"/>
      <c r="F516" s="468"/>
      <c r="G516" s="468"/>
      <c r="H516" s="468"/>
      <c r="I516" s="469"/>
    </row>
    <row r="517" spans="1:9" ht="14.25">
      <c r="A517" s="3"/>
      <c r="B517" s="10"/>
      <c r="C517" s="10"/>
      <c r="D517" s="10"/>
      <c r="E517" s="10"/>
      <c r="F517" s="10"/>
      <c r="G517" s="10"/>
      <c r="H517" s="10"/>
      <c r="I517" s="4"/>
    </row>
    <row r="518" spans="1:9" ht="14.25">
      <c r="A518" s="3"/>
      <c r="B518" s="10"/>
      <c r="C518" s="10"/>
      <c r="D518" s="10"/>
      <c r="E518" s="10"/>
      <c r="F518" s="10"/>
      <c r="G518" s="10"/>
      <c r="H518" s="10"/>
      <c r="I518" s="4"/>
    </row>
    <row r="519" spans="1:9" ht="14.25">
      <c r="A519" s="3"/>
      <c r="B519" s="10"/>
      <c r="C519" s="10"/>
      <c r="D519" s="10"/>
      <c r="E519" s="10"/>
      <c r="F519" s="10"/>
      <c r="G519" s="10"/>
      <c r="H519" s="10"/>
      <c r="I519" s="4"/>
    </row>
    <row r="520" spans="1:9" ht="14.25">
      <c r="A520" s="12" t="s">
        <v>165</v>
      </c>
      <c r="B520" s="10" t="s">
        <v>257</v>
      </c>
      <c r="C520" s="10"/>
      <c r="D520" s="10"/>
      <c r="E520" s="10"/>
      <c r="F520" s="10"/>
      <c r="G520" s="10"/>
      <c r="H520" s="10"/>
      <c r="I520" s="4"/>
    </row>
    <row r="521" spans="1:9" ht="14.25">
      <c r="A521" s="3"/>
      <c r="B521" s="10" t="s">
        <v>258</v>
      </c>
      <c r="C521" s="10"/>
      <c r="D521" s="10"/>
      <c r="E521" s="10"/>
      <c r="F521" s="10"/>
      <c r="G521" s="10"/>
      <c r="H521" s="10"/>
      <c r="I521" s="4"/>
    </row>
    <row r="522" spans="1:9" ht="14.25">
      <c r="A522" s="3"/>
      <c r="B522" s="10" t="s">
        <v>259</v>
      </c>
      <c r="C522" s="10"/>
      <c r="D522" s="10"/>
      <c r="E522" s="10"/>
      <c r="F522" s="10"/>
      <c r="G522" s="10"/>
      <c r="H522" s="10"/>
      <c r="I522" s="4"/>
    </row>
    <row r="523" spans="1:9" ht="14.25">
      <c r="A523" s="5"/>
      <c r="B523" s="11"/>
      <c r="C523" s="11"/>
      <c r="D523" s="11"/>
      <c r="E523" s="11"/>
      <c r="F523" s="11"/>
      <c r="G523" s="11"/>
      <c r="H523" s="11"/>
      <c r="I523" s="6"/>
    </row>
    <row r="524" spans="1:9" ht="14.25">
      <c r="A524" s="7"/>
      <c r="B524" s="8"/>
      <c r="C524" s="8"/>
      <c r="D524" s="8"/>
      <c r="E524" s="8"/>
      <c r="F524" s="8"/>
      <c r="G524" s="8"/>
      <c r="H524" s="8"/>
      <c r="I524" s="9"/>
    </row>
    <row r="525" spans="1:9" ht="14.25">
      <c r="A525" s="3"/>
      <c r="B525" s="10"/>
      <c r="C525" s="10"/>
      <c r="D525" s="518" t="s">
        <v>260</v>
      </c>
      <c r="E525" s="518"/>
      <c r="F525" s="518"/>
      <c r="G525" s="10"/>
      <c r="H525" s="10"/>
      <c r="I525" s="4"/>
    </row>
    <row r="526" spans="1:9" ht="14.25">
      <c r="A526" s="3"/>
      <c r="B526" s="10"/>
      <c r="C526" s="10"/>
      <c r="D526" s="518"/>
      <c r="E526" s="518"/>
      <c r="F526" s="518"/>
      <c r="G526" s="10"/>
      <c r="H526" s="10"/>
      <c r="I526" s="4"/>
    </row>
    <row r="527" spans="1:9" ht="14.25">
      <c r="A527" s="3"/>
      <c r="B527" s="10"/>
      <c r="C527" s="10"/>
      <c r="D527" s="10"/>
      <c r="E527" s="10"/>
      <c r="F527" s="10"/>
      <c r="G527" s="10"/>
      <c r="H527" s="10"/>
      <c r="I527" s="4"/>
    </row>
    <row r="528" spans="1:9" ht="14.25">
      <c r="A528" s="3"/>
      <c r="B528" s="10"/>
      <c r="C528" s="534" t="s">
        <v>261</v>
      </c>
      <c r="D528" s="534"/>
      <c r="E528" s="534"/>
      <c r="F528" s="534"/>
      <c r="G528" s="534"/>
      <c r="H528" s="10"/>
      <c r="I528" s="4"/>
    </row>
    <row r="529" spans="1:9" ht="14.25">
      <c r="A529" s="3"/>
      <c r="B529" s="10"/>
      <c r="C529" s="534"/>
      <c r="D529" s="534"/>
      <c r="E529" s="534"/>
      <c r="F529" s="534"/>
      <c r="G529" s="534"/>
      <c r="H529" s="10"/>
      <c r="I529" s="4"/>
    </row>
    <row r="530" spans="1:9" ht="14.25">
      <c r="A530" s="3"/>
      <c r="B530" s="10"/>
      <c r="C530" s="10"/>
      <c r="D530" s="10"/>
      <c r="E530" s="10"/>
      <c r="F530" s="10"/>
      <c r="G530" s="10"/>
      <c r="H530" s="10"/>
      <c r="I530" s="4"/>
    </row>
    <row r="531" spans="1:9" ht="14.25">
      <c r="A531" s="3" t="s">
        <v>262</v>
      </c>
      <c r="B531" s="10"/>
      <c r="C531" s="10"/>
      <c r="D531" s="10"/>
      <c r="E531" s="10"/>
      <c r="F531" s="10"/>
      <c r="G531" s="10"/>
      <c r="H531" s="10"/>
      <c r="I531" s="4"/>
    </row>
    <row r="532" spans="1:9" ht="14.25">
      <c r="A532" s="3" t="s">
        <v>263</v>
      </c>
      <c r="B532" s="10"/>
      <c r="C532" s="10"/>
      <c r="D532" s="10"/>
      <c r="E532" s="10"/>
      <c r="F532" s="10"/>
      <c r="G532" s="10"/>
      <c r="H532" s="10"/>
      <c r="I532" s="4"/>
    </row>
    <row r="533" spans="1:9" ht="14.25">
      <c r="A533" s="3"/>
      <c r="B533" s="10"/>
      <c r="C533" s="10"/>
      <c r="D533" s="10"/>
      <c r="E533" s="10"/>
      <c r="F533" s="10"/>
      <c r="G533" s="10"/>
      <c r="H533" s="10"/>
      <c r="I533" s="4"/>
    </row>
    <row r="534" spans="1:9" ht="14.25">
      <c r="A534" s="3"/>
      <c r="B534" s="10" t="s">
        <v>264</v>
      </c>
      <c r="C534" s="10"/>
      <c r="D534" s="10"/>
      <c r="E534" s="10"/>
      <c r="F534" s="10"/>
      <c r="G534" s="10"/>
      <c r="H534" s="10"/>
      <c r="I534" s="4"/>
    </row>
    <row r="535" spans="1:9" ht="14.25">
      <c r="A535" s="3" t="s">
        <v>265</v>
      </c>
      <c r="B535" s="10"/>
      <c r="C535" s="10"/>
      <c r="D535" s="10"/>
      <c r="E535" s="10"/>
      <c r="F535" s="10"/>
      <c r="G535" s="10"/>
      <c r="H535" s="10"/>
      <c r="I535" s="4"/>
    </row>
    <row r="536" spans="1:9" ht="14.25">
      <c r="A536" s="3" t="s">
        <v>266</v>
      </c>
      <c r="B536" s="10"/>
      <c r="C536" s="10"/>
      <c r="D536" s="10"/>
      <c r="E536" s="10"/>
      <c r="F536" s="10"/>
      <c r="G536" s="10"/>
      <c r="H536" s="10"/>
      <c r="I536" s="4"/>
    </row>
    <row r="537" spans="1:9" ht="14.25">
      <c r="A537" s="3" t="s">
        <v>267</v>
      </c>
      <c r="B537" s="10"/>
      <c r="C537" s="10"/>
      <c r="D537" s="10"/>
      <c r="E537" s="10"/>
      <c r="F537" s="10"/>
      <c r="G537" s="10"/>
      <c r="H537" s="10"/>
      <c r="I537" s="4"/>
    </row>
    <row r="538" spans="1:9" ht="14.25">
      <c r="A538" s="3" t="s">
        <v>291</v>
      </c>
      <c r="B538" s="10"/>
      <c r="C538" s="10"/>
      <c r="D538" s="10"/>
      <c r="E538" s="10"/>
      <c r="F538" s="10"/>
      <c r="G538" s="10"/>
      <c r="H538" s="10"/>
      <c r="I538" s="4"/>
    </row>
    <row r="539" spans="1:9" ht="14.25">
      <c r="A539" s="3" t="s">
        <v>292</v>
      </c>
      <c r="B539" s="10"/>
      <c r="C539" s="10"/>
      <c r="D539" s="10"/>
      <c r="E539" s="10"/>
      <c r="F539" s="10"/>
      <c r="G539" s="10"/>
      <c r="H539" s="10"/>
      <c r="I539" s="4"/>
    </row>
    <row r="540" spans="1:9" ht="14.25">
      <c r="A540" s="5"/>
      <c r="B540" s="11"/>
      <c r="C540" s="11"/>
      <c r="D540" s="11"/>
      <c r="E540" s="11"/>
      <c r="F540" s="11"/>
      <c r="G540" s="11"/>
      <c r="H540" s="11"/>
      <c r="I540" s="6"/>
    </row>
    <row r="541" spans="1:9" ht="14.25">
      <c r="A541" s="7"/>
      <c r="B541" s="8"/>
      <c r="C541" s="8"/>
      <c r="D541" s="9"/>
      <c r="E541" s="7"/>
      <c r="F541" s="8"/>
      <c r="G541" s="8"/>
      <c r="H541" s="8"/>
      <c r="I541" s="9"/>
    </row>
    <row r="542" spans="1:9" ht="18.75" customHeight="1">
      <c r="A542" s="3" t="s">
        <v>273</v>
      </c>
      <c r="B542" s="10"/>
      <c r="C542" s="10"/>
      <c r="D542" s="4"/>
      <c r="E542" s="97"/>
      <c r="F542" s="471" t="str">
        <f>my!E32</f>
        <v>Smt.prameela</v>
      </c>
      <c r="G542" s="471"/>
      <c r="H542" s="471"/>
      <c r="I542" s="4"/>
    </row>
    <row r="543" spans="1:9" ht="15.75" customHeight="1">
      <c r="A543" s="3" t="s">
        <v>274</v>
      </c>
      <c r="B543" s="10"/>
      <c r="C543" s="10"/>
      <c r="D543" s="4"/>
      <c r="E543" s="64"/>
      <c r="F543" s="105"/>
      <c r="G543" s="64"/>
      <c r="H543" s="10"/>
      <c r="I543" s="4"/>
    </row>
    <row r="544" spans="1:9" ht="16.5" customHeight="1">
      <c r="A544" s="3"/>
      <c r="B544" s="10"/>
      <c r="C544" s="10"/>
      <c r="D544" s="4"/>
      <c r="E544" s="64"/>
      <c r="F544" s="105"/>
      <c r="G544" s="64"/>
      <c r="H544" s="10"/>
      <c r="I544" s="4"/>
    </row>
    <row r="545" spans="1:9" ht="16.5" customHeight="1">
      <c r="A545" s="3"/>
      <c r="B545" s="10"/>
      <c r="C545" s="10"/>
      <c r="D545" s="4"/>
      <c r="E545" s="64"/>
      <c r="F545" s="105"/>
      <c r="G545" s="64"/>
      <c r="H545" s="10"/>
      <c r="I545" s="4"/>
    </row>
    <row r="546" spans="1:9" ht="14.25">
      <c r="A546" s="3"/>
      <c r="B546" s="10"/>
      <c r="C546" s="10"/>
      <c r="D546" s="4"/>
      <c r="E546" s="3"/>
      <c r="F546" s="10"/>
      <c r="G546" s="10"/>
      <c r="H546" s="10"/>
      <c r="I546" s="4"/>
    </row>
    <row r="547" spans="1:9" ht="14.25">
      <c r="A547" s="5"/>
      <c r="B547" s="11"/>
      <c r="C547" s="11"/>
      <c r="D547" s="6"/>
      <c r="E547" s="5"/>
      <c r="F547" s="11"/>
      <c r="G547" s="11"/>
      <c r="H547" s="11"/>
      <c r="I547" s="6"/>
    </row>
    <row r="548" spans="1:9" ht="14.25">
      <c r="A548" s="7"/>
      <c r="B548" s="8"/>
      <c r="C548" s="8"/>
      <c r="D548" s="9"/>
      <c r="E548" s="7"/>
      <c r="F548" s="8"/>
      <c r="G548" s="8"/>
      <c r="H548" s="8"/>
      <c r="I548" s="9"/>
    </row>
    <row r="549" spans="1:9" ht="14.25">
      <c r="A549" s="3" t="s">
        <v>275</v>
      </c>
      <c r="B549" s="10"/>
      <c r="C549" s="10"/>
      <c r="D549" s="4"/>
      <c r="E549" s="3"/>
      <c r="F549" s="468" t="str">
        <f>my!E34</f>
        <v>Wife</v>
      </c>
      <c r="G549" s="468"/>
      <c r="H549" s="468"/>
      <c r="I549" s="4"/>
    </row>
    <row r="550" spans="1:9" ht="14.25">
      <c r="A550" s="3" t="s">
        <v>276</v>
      </c>
      <c r="B550" s="10"/>
      <c r="C550" s="10"/>
      <c r="D550" s="4"/>
      <c r="E550" s="3"/>
      <c r="F550" s="10"/>
      <c r="G550" s="10"/>
      <c r="H550" s="10"/>
      <c r="I550" s="4"/>
    </row>
    <row r="551" spans="1:9" ht="14.25">
      <c r="A551" s="5"/>
      <c r="B551" s="11"/>
      <c r="C551" s="11"/>
      <c r="D551" s="6"/>
      <c r="E551" s="5"/>
      <c r="F551" s="11"/>
      <c r="G551" s="11"/>
      <c r="H551" s="11"/>
      <c r="I551" s="6"/>
    </row>
    <row r="552" spans="1:9" ht="14.25">
      <c r="A552" s="7"/>
      <c r="B552" s="8"/>
      <c r="C552" s="8"/>
      <c r="D552" s="9"/>
      <c r="E552" s="7"/>
      <c r="F552" s="8"/>
      <c r="G552" s="8"/>
      <c r="H552" s="8"/>
      <c r="I552" s="9"/>
    </row>
    <row r="553" spans="1:9" ht="16.5" customHeight="1">
      <c r="A553" s="3" t="s">
        <v>272</v>
      </c>
      <c r="B553" s="10"/>
      <c r="C553" s="10"/>
      <c r="D553" s="4"/>
      <c r="E553" s="3"/>
      <c r="F553" s="468" t="str">
        <f>CONCATENATE(my!D35," ","Years")</f>
        <v>45 Years</v>
      </c>
      <c r="G553" s="468"/>
      <c r="H553" s="468"/>
      <c r="I553" s="4"/>
    </row>
    <row r="554" spans="1:9" ht="14.25">
      <c r="A554" s="5"/>
      <c r="B554" s="11"/>
      <c r="C554" s="11"/>
      <c r="D554" s="6"/>
      <c r="E554" s="5"/>
      <c r="F554" s="11"/>
      <c r="G554" s="11"/>
      <c r="H554" s="11"/>
      <c r="I554" s="6"/>
    </row>
    <row r="555" spans="1:9" ht="14.25">
      <c r="A555" s="3"/>
      <c r="B555" s="10"/>
      <c r="C555" s="10"/>
      <c r="D555" s="4"/>
      <c r="E555" s="7"/>
      <c r="F555" s="8"/>
      <c r="G555" s="8"/>
      <c r="H555" s="8"/>
      <c r="I555" s="9"/>
    </row>
    <row r="556" spans="1:9" ht="14.25">
      <c r="A556" s="3" t="s">
        <v>277</v>
      </c>
      <c r="B556" s="10"/>
      <c r="C556" s="10"/>
      <c r="D556" s="4"/>
      <c r="E556" s="3"/>
      <c r="F556" s="518" t="str">
        <f>my!E36</f>
        <v>Full Amount</v>
      </c>
      <c r="G556" s="518"/>
      <c r="H556" s="518"/>
      <c r="I556" s="4"/>
    </row>
    <row r="557" spans="1:9" ht="14.25">
      <c r="A557" s="3" t="s">
        <v>278</v>
      </c>
      <c r="B557" s="10"/>
      <c r="C557" s="10"/>
      <c r="D557" s="4"/>
      <c r="E557" s="3"/>
      <c r="F557" s="518"/>
      <c r="G557" s="518"/>
      <c r="H557" s="518"/>
      <c r="I557" s="4"/>
    </row>
    <row r="558" spans="1:9" ht="14.25">
      <c r="A558" s="5"/>
      <c r="B558" s="11"/>
      <c r="C558" s="11"/>
      <c r="D558" s="6"/>
      <c r="E558" s="5"/>
      <c r="F558" s="11"/>
      <c r="G558" s="11"/>
      <c r="H558" s="11"/>
      <c r="I558" s="6"/>
    </row>
    <row r="559" spans="1:9" ht="14.25">
      <c r="A559" s="7" t="s">
        <v>287</v>
      </c>
      <c r="B559" s="8"/>
      <c r="C559" s="8"/>
      <c r="D559" s="9"/>
      <c r="E559" s="7"/>
      <c r="F559" s="8"/>
      <c r="G559" s="8"/>
      <c r="H559" s="8"/>
      <c r="I559" s="9"/>
    </row>
    <row r="560" spans="1:9" ht="14.25">
      <c r="A560" s="3" t="s">
        <v>279</v>
      </c>
      <c r="B560" s="10"/>
      <c r="C560" s="10"/>
      <c r="D560" s="4"/>
      <c r="E560" s="3"/>
      <c r="F560" s="10"/>
      <c r="G560" s="10"/>
      <c r="H560" s="10"/>
      <c r="I560" s="4"/>
    </row>
    <row r="561" spans="1:9" ht="14.25">
      <c r="A561" s="3" t="s">
        <v>280</v>
      </c>
      <c r="B561" s="10"/>
      <c r="C561" s="10"/>
      <c r="D561" s="4"/>
      <c r="E561" s="3"/>
      <c r="F561" s="10"/>
      <c r="G561" s="10"/>
      <c r="H561" s="10"/>
      <c r="I561" s="4"/>
    </row>
    <row r="562" spans="1:9" ht="14.25">
      <c r="A562" s="5" t="s">
        <v>281</v>
      </c>
      <c r="B562" s="11"/>
      <c r="C562" s="11"/>
      <c r="D562" s="6"/>
      <c r="E562" s="5"/>
      <c r="F562" s="11"/>
      <c r="G562" s="11"/>
      <c r="H562" s="11"/>
      <c r="I562" s="6"/>
    </row>
    <row r="563" spans="1:9" ht="18.75" customHeight="1">
      <c r="A563" s="7" t="s">
        <v>288</v>
      </c>
      <c r="B563" s="8"/>
      <c r="C563" s="8"/>
      <c r="D563" s="9"/>
      <c r="E563" s="25"/>
      <c r="F563" s="10"/>
      <c r="G563" s="10"/>
      <c r="H563" s="10"/>
      <c r="I563" s="4"/>
    </row>
    <row r="564" spans="1:9" ht="18.75" customHeight="1">
      <c r="A564" s="3" t="s">
        <v>282</v>
      </c>
      <c r="B564" s="10"/>
      <c r="C564" s="10"/>
      <c r="D564" s="4"/>
      <c r="E564" s="12"/>
      <c r="F564" s="10"/>
      <c r="G564" s="10"/>
      <c r="H564" s="39"/>
      <c r="I564" s="4"/>
    </row>
    <row r="565" spans="1:9" ht="18.75" customHeight="1">
      <c r="A565" s="3" t="s">
        <v>283</v>
      </c>
      <c r="B565" s="10"/>
      <c r="C565" s="10"/>
      <c r="D565" s="4"/>
      <c r="E565" s="12"/>
      <c r="F565" s="10"/>
      <c r="G565" s="10"/>
      <c r="H565" s="10"/>
      <c r="I565" s="4"/>
    </row>
    <row r="566" spans="1:9" ht="18.75" customHeight="1">
      <c r="A566" s="3" t="s">
        <v>284</v>
      </c>
      <c r="B566" s="10"/>
      <c r="C566" s="10"/>
      <c r="D566" s="4"/>
      <c r="E566" s="12"/>
      <c r="F566" s="10"/>
      <c r="G566" s="10"/>
      <c r="H566" s="10"/>
      <c r="I566" s="4"/>
    </row>
    <row r="567" spans="1:9" ht="18.75" customHeight="1">
      <c r="A567" s="3" t="s">
        <v>285</v>
      </c>
      <c r="B567" s="10"/>
      <c r="C567" s="10"/>
      <c r="D567" s="4"/>
      <c r="E567" s="12"/>
      <c r="F567" s="10"/>
      <c r="G567" s="10"/>
      <c r="H567" s="10"/>
      <c r="I567" s="4"/>
    </row>
    <row r="568" spans="1:9" ht="18.75" customHeight="1">
      <c r="A568" s="3" t="s">
        <v>286</v>
      </c>
      <c r="B568" s="10"/>
      <c r="C568" s="10"/>
      <c r="D568" s="4"/>
      <c r="E568" s="12"/>
      <c r="F568" s="10"/>
      <c r="G568" s="10"/>
      <c r="H568" s="10"/>
      <c r="I568" s="4"/>
    </row>
    <row r="569" spans="1:9" ht="18" customHeight="1">
      <c r="A569" s="5"/>
      <c r="B569" s="11"/>
      <c r="C569" s="11"/>
      <c r="D569" s="6"/>
      <c r="E569" s="5"/>
      <c r="F569" s="11"/>
      <c r="G569" s="11"/>
      <c r="H569" s="11"/>
      <c r="I569" s="6"/>
    </row>
    <row r="570" spans="1:9" ht="14.25">
      <c r="A570" s="7"/>
      <c r="B570" s="8"/>
      <c r="C570" s="8"/>
      <c r="D570" s="9"/>
      <c r="E570" s="7"/>
      <c r="F570" s="8"/>
      <c r="G570" s="8"/>
      <c r="H570" s="8"/>
      <c r="I570" s="9"/>
    </row>
    <row r="571" spans="1:9" ht="14.25">
      <c r="A571" s="3" t="s">
        <v>289</v>
      </c>
      <c r="B571" s="10"/>
      <c r="C571" s="10"/>
      <c r="D571" s="4"/>
      <c r="E571" s="3"/>
      <c r="F571" s="622" t="s">
        <v>519</v>
      </c>
      <c r="G571" s="518"/>
      <c r="H571" s="518"/>
      <c r="I571" s="4"/>
    </row>
    <row r="572" spans="1:9" ht="14.25">
      <c r="A572" s="3" t="s">
        <v>290</v>
      </c>
      <c r="B572" s="10"/>
      <c r="C572" s="10"/>
      <c r="D572" s="4"/>
      <c r="E572" s="3"/>
      <c r="F572" s="518"/>
      <c r="G572" s="518"/>
      <c r="H572" s="518"/>
      <c r="I572" s="4"/>
    </row>
    <row r="573" spans="1:9" ht="14.25">
      <c r="A573" s="5"/>
      <c r="B573" s="11"/>
      <c r="C573" s="11"/>
      <c r="D573" s="6"/>
      <c r="E573" s="5"/>
      <c r="F573" s="11"/>
      <c r="G573" s="11"/>
      <c r="H573" s="11"/>
      <c r="I573" s="6"/>
    </row>
    <row r="574" spans="1:9" ht="14.25">
      <c r="A574" s="7"/>
      <c r="B574" s="8"/>
      <c r="C574" s="8"/>
      <c r="D574" s="8"/>
      <c r="E574" s="8"/>
      <c r="F574" s="8"/>
      <c r="G574" s="8"/>
      <c r="H574" s="8"/>
      <c r="I574" s="9"/>
    </row>
    <row r="575" spans="1:9" ht="14.25">
      <c r="A575" s="3" t="s">
        <v>268</v>
      </c>
      <c r="B575" s="10"/>
      <c r="C575" s="10"/>
      <c r="D575" s="10"/>
      <c r="E575" s="10"/>
      <c r="F575" s="10"/>
      <c r="G575" s="10"/>
      <c r="H575" s="10"/>
      <c r="I575" s="4"/>
    </row>
    <row r="576" spans="1:9" ht="14.25">
      <c r="A576" s="3"/>
      <c r="B576" s="10"/>
      <c r="C576" s="10"/>
      <c r="D576" s="10"/>
      <c r="E576" s="10"/>
      <c r="F576" s="10"/>
      <c r="G576" s="10"/>
      <c r="H576" s="10"/>
      <c r="I576" s="4"/>
    </row>
    <row r="577" spans="1:9" ht="14.25">
      <c r="A577" s="3" t="s">
        <v>165</v>
      </c>
      <c r="B577" s="10" t="s">
        <v>269</v>
      </c>
      <c r="C577" s="10"/>
      <c r="D577" s="10"/>
      <c r="E577" s="10"/>
      <c r="F577" s="10"/>
      <c r="G577" s="10"/>
      <c r="H577" s="10"/>
      <c r="I577" s="4"/>
    </row>
    <row r="578" spans="1:9" ht="14.25">
      <c r="A578" s="3"/>
      <c r="B578" s="10" t="s">
        <v>270</v>
      </c>
      <c r="C578" s="10"/>
      <c r="D578" s="10"/>
      <c r="E578" s="10"/>
      <c r="F578" s="10"/>
      <c r="G578" s="10"/>
      <c r="H578" s="10"/>
      <c r="I578" s="4"/>
    </row>
    <row r="579" spans="1:9" ht="14.25">
      <c r="A579" s="3"/>
      <c r="B579" s="10"/>
      <c r="C579" s="10"/>
      <c r="D579" s="10"/>
      <c r="E579" s="10"/>
      <c r="F579" s="10"/>
      <c r="G579" s="10"/>
      <c r="H579" s="10"/>
      <c r="I579" s="4"/>
    </row>
    <row r="580" spans="1:9" ht="14.25">
      <c r="A580" s="5"/>
      <c r="B580" s="11"/>
      <c r="C580" s="11"/>
      <c r="D580" s="11"/>
      <c r="E580" s="11"/>
      <c r="F580" s="11"/>
      <c r="G580" s="11"/>
      <c r="H580" s="11"/>
      <c r="I580" s="6"/>
    </row>
    <row r="581" spans="1:9" ht="14.25">
      <c r="A581" s="7"/>
      <c r="B581" s="8"/>
      <c r="C581" s="8"/>
      <c r="D581" s="8"/>
      <c r="E581" s="8"/>
      <c r="F581" s="8"/>
      <c r="G581" s="8"/>
      <c r="H581" s="8"/>
      <c r="I581" s="9"/>
    </row>
    <row r="582" spans="1:9" ht="14.25">
      <c r="A582" s="3"/>
      <c r="B582" s="10" t="s">
        <v>293</v>
      </c>
      <c r="C582" s="10"/>
      <c r="D582" s="10"/>
      <c r="E582" s="10"/>
      <c r="F582" s="10"/>
      <c r="G582" s="10"/>
      <c r="H582" s="10"/>
      <c r="I582" s="4"/>
    </row>
    <row r="583" spans="1:9" ht="14.25">
      <c r="A583" s="3"/>
      <c r="B583" s="10"/>
      <c r="C583" s="10"/>
      <c r="D583" s="10"/>
      <c r="E583" s="10"/>
      <c r="F583" s="10"/>
      <c r="G583" s="10"/>
      <c r="H583" s="10"/>
      <c r="I583" s="4"/>
    </row>
    <row r="584" spans="1:9" ht="14.25">
      <c r="A584" s="3"/>
      <c r="B584" s="10" t="s">
        <v>294</v>
      </c>
      <c r="C584" s="10"/>
      <c r="D584" s="10"/>
      <c r="E584" s="10"/>
      <c r="F584" s="10"/>
      <c r="G584" s="10"/>
      <c r="H584" s="10"/>
      <c r="I584" s="4"/>
    </row>
    <row r="585" spans="1:9" ht="14.25">
      <c r="A585" s="3"/>
      <c r="B585" s="10"/>
      <c r="C585" s="10"/>
      <c r="D585" s="10"/>
      <c r="E585" s="10"/>
      <c r="F585" s="10"/>
      <c r="G585" s="10"/>
      <c r="H585" s="10"/>
      <c r="I585" s="4"/>
    </row>
    <row r="586" spans="1:9" ht="14.25">
      <c r="A586" s="3"/>
      <c r="B586" s="10" t="s">
        <v>295</v>
      </c>
      <c r="C586" s="10"/>
      <c r="D586" s="10"/>
      <c r="E586" s="10"/>
      <c r="F586" s="10"/>
      <c r="G586" s="10"/>
      <c r="H586" s="10"/>
      <c r="I586" s="4"/>
    </row>
    <row r="587" spans="1:9" ht="14.25">
      <c r="A587" s="3"/>
      <c r="B587" s="10" t="s">
        <v>296</v>
      </c>
      <c r="C587" s="10"/>
      <c r="D587" s="10"/>
      <c r="E587" s="10"/>
      <c r="F587" s="10"/>
      <c r="G587" s="10"/>
      <c r="H587" s="10"/>
      <c r="I587" s="4"/>
    </row>
    <row r="588" spans="1:9" ht="14.25">
      <c r="A588" s="3"/>
      <c r="B588" s="10" t="s">
        <v>297</v>
      </c>
      <c r="C588" s="10"/>
      <c r="D588" s="10"/>
      <c r="E588" s="10"/>
      <c r="F588" s="10"/>
      <c r="G588" s="10"/>
      <c r="H588" s="10"/>
      <c r="I588" s="4"/>
    </row>
    <row r="589" spans="1:9" ht="14.25">
      <c r="A589" s="3"/>
      <c r="B589" s="10"/>
      <c r="C589" s="10"/>
      <c r="D589" s="10"/>
      <c r="E589" s="10"/>
      <c r="F589" s="10"/>
      <c r="G589" s="10"/>
      <c r="H589" s="10"/>
      <c r="I589" s="4"/>
    </row>
    <row r="590" spans="1:9" ht="14.25">
      <c r="A590" s="3"/>
      <c r="B590" s="10"/>
      <c r="C590" s="10"/>
      <c r="D590" s="10"/>
      <c r="E590" s="10"/>
      <c r="F590" s="10"/>
      <c r="G590" s="10"/>
      <c r="H590" s="10"/>
      <c r="I590" s="4"/>
    </row>
    <row r="591" spans="1:9" ht="14.25">
      <c r="A591" s="3"/>
      <c r="B591" s="10" t="s">
        <v>298</v>
      </c>
      <c r="C591" s="10"/>
      <c r="D591" s="10"/>
      <c r="E591" s="10"/>
      <c r="F591" s="10"/>
      <c r="G591" s="10"/>
      <c r="H591" s="10"/>
      <c r="I591" s="4"/>
    </row>
    <row r="592" spans="1:9" ht="14.25">
      <c r="A592" s="3"/>
      <c r="B592" s="10" t="s">
        <v>297</v>
      </c>
      <c r="C592" s="10"/>
      <c r="D592" s="10"/>
      <c r="E592" s="10"/>
      <c r="F592" s="10"/>
      <c r="G592" s="10"/>
      <c r="H592" s="10"/>
      <c r="I592" s="4"/>
    </row>
    <row r="593" spans="1:9" ht="14.25">
      <c r="A593" s="3"/>
      <c r="B593" s="10"/>
      <c r="C593" s="10"/>
      <c r="D593" s="10"/>
      <c r="E593" s="10"/>
      <c r="F593" s="10"/>
      <c r="G593" s="10"/>
      <c r="H593" s="10"/>
      <c r="I593" s="4"/>
    </row>
    <row r="594" spans="1:9" ht="14.25">
      <c r="A594" s="3"/>
      <c r="B594" s="10"/>
      <c r="C594" s="10"/>
      <c r="D594" s="10"/>
      <c r="E594" s="10"/>
      <c r="F594" s="10"/>
      <c r="G594" s="10"/>
      <c r="H594" s="10"/>
      <c r="I594" s="4"/>
    </row>
    <row r="595" spans="1:9" ht="14.25">
      <c r="A595" s="3"/>
      <c r="B595" s="10"/>
      <c r="C595" s="10"/>
      <c r="D595" s="10"/>
      <c r="E595" s="10"/>
      <c r="F595" s="10"/>
      <c r="G595" s="10"/>
      <c r="H595" s="10"/>
      <c r="I595" s="4"/>
    </row>
    <row r="596" spans="1:9" ht="14.25">
      <c r="A596" s="3"/>
      <c r="B596" s="10"/>
      <c r="C596" s="10"/>
      <c r="D596" s="10"/>
      <c r="E596" s="10"/>
      <c r="F596" s="10"/>
      <c r="G596" s="10"/>
      <c r="H596" s="10"/>
      <c r="I596" s="4"/>
    </row>
    <row r="597" spans="1:9" ht="14.25">
      <c r="A597" s="3"/>
      <c r="B597" s="10"/>
      <c r="C597" s="10"/>
      <c r="D597" s="10"/>
      <c r="E597" s="10"/>
      <c r="F597" s="10" t="s">
        <v>299</v>
      </c>
      <c r="G597" s="10"/>
      <c r="H597" s="10"/>
      <c r="I597" s="4"/>
    </row>
    <row r="598" spans="1:9" ht="18.75" customHeight="1">
      <c r="A598" s="3"/>
      <c r="B598" s="10"/>
      <c r="C598" s="10"/>
      <c r="D598" s="10"/>
      <c r="E598" s="18" t="s">
        <v>300</v>
      </c>
      <c r="F598" s="64" t="str">
        <f>my!G3</f>
        <v>K.L.RAVINDRANADH</v>
      </c>
      <c r="G598" s="10"/>
      <c r="H598" s="10"/>
      <c r="I598" s="4"/>
    </row>
    <row r="599" spans="1:9" ht="18.75" customHeight="1">
      <c r="A599" s="3"/>
      <c r="B599" s="10"/>
      <c r="C599" s="10"/>
      <c r="D599" s="543" t="s">
        <v>254</v>
      </c>
      <c r="E599" s="543"/>
      <c r="F599" s="64" t="str">
        <f>my!D5</f>
        <v>SCHOOL ASSISTANT</v>
      </c>
      <c r="G599" s="10"/>
      <c r="H599" s="10"/>
      <c r="I599" s="4"/>
    </row>
    <row r="600" spans="1:9" ht="15">
      <c r="A600" s="3"/>
      <c r="B600" s="10"/>
      <c r="C600" s="10"/>
      <c r="D600" s="10"/>
      <c r="E600" s="10"/>
      <c r="F600" s="64" t="str">
        <f>my!D6</f>
        <v>ZPHIGH SCHOOL</v>
      </c>
      <c r="G600" s="10"/>
      <c r="H600" s="10"/>
      <c r="I600" s="4"/>
    </row>
    <row r="601" spans="1:9" ht="15">
      <c r="A601" s="3"/>
      <c r="B601" s="10"/>
      <c r="C601" s="10"/>
      <c r="D601" s="10"/>
      <c r="E601" s="10"/>
      <c r="F601" s="64" t="str">
        <f>my!G6</f>
        <v>JAGGAPURAM</v>
      </c>
      <c r="G601" s="10"/>
      <c r="H601" s="10"/>
      <c r="I601" s="4"/>
    </row>
    <row r="602" spans="1:9" ht="15">
      <c r="A602" s="3"/>
      <c r="B602" s="10"/>
      <c r="C602" s="10"/>
      <c r="D602" s="10"/>
      <c r="E602" s="10"/>
      <c r="F602" s="64" t="str">
        <f>CONCATENATE(my!G12," ","(","Mandal",")")</f>
        <v>EDLAPADU  (Mandal)</v>
      </c>
      <c r="G602" s="10"/>
      <c r="H602" s="10"/>
      <c r="I602" s="4"/>
    </row>
    <row r="603" spans="1:9" ht="14.25">
      <c r="A603" s="3"/>
      <c r="B603" s="10"/>
      <c r="C603" s="10"/>
      <c r="D603" s="10"/>
      <c r="E603" s="10"/>
      <c r="F603" s="10" t="str">
        <f>CONCATENATE(my!G13," ","(","District",")")</f>
        <v>GUNTUR (District)</v>
      </c>
      <c r="G603" s="10"/>
      <c r="H603" s="10"/>
      <c r="I603" s="4"/>
    </row>
    <row r="604" spans="1:9" ht="14.25">
      <c r="A604" s="3"/>
      <c r="B604" s="10"/>
      <c r="C604" s="10"/>
      <c r="D604" s="10" t="s">
        <v>301</v>
      </c>
      <c r="E604" s="10"/>
      <c r="F604" s="10"/>
      <c r="G604" s="10"/>
      <c r="H604" s="10"/>
      <c r="I604" s="4"/>
    </row>
    <row r="605" spans="1:9" ht="14.25">
      <c r="A605" s="3"/>
      <c r="B605" s="10"/>
      <c r="C605" s="10"/>
      <c r="D605" s="10"/>
      <c r="E605" s="10"/>
      <c r="F605" s="10"/>
      <c r="G605" s="10"/>
      <c r="H605" s="10"/>
      <c r="I605" s="4"/>
    </row>
    <row r="606" spans="1:9" ht="22.5" customHeight="1">
      <c r="A606" s="3"/>
      <c r="B606" s="10"/>
      <c r="C606" s="10" t="s">
        <v>302</v>
      </c>
      <c r="D606" s="10"/>
      <c r="E606" s="10"/>
      <c r="F606" s="10"/>
      <c r="G606" s="10"/>
      <c r="H606" s="10"/>
      <c r="I606" s="4"/>
    </row>
    <row r="607" spans="1:9" ht="14.25">
      <c r="A607" s="3"/>
      <c r="B607" s="10"/>
      <c r="C607" s="488" t="s">
        <v>59</v>
      </c>
      <c r="D607" s="488"/>
      <c r="E607" s="488"/>
      <c r="F607" s="488"/>
      <c r="G607" s="10"/>
      <c r="H607" s="10"/>
      <c r="I607" s="4"/>
    </row>
    <row r="608" spans="1:9" ht="14.25">
      <c r="A608" s="3"/>
      <c r="B608" s="10"/>
      <c r="C608" s="10"/>
      <c r="D608" s="10"/>
      <c r="E608" s="10"/>
      <c r="F608" s="10"/>
      <c r="G608" s="10"/>
      <c r="H608" s="10"/>
      <c r="I608" s="4"/>
    </row>
    <row r="609" spans="1:9" ht="14.25">
      <c r="A609" s="3"/>
      <c r="B609" s="10"/>
      <c r="C609" s="488" t="s">
        <v>303</v>
      </c>
      <c r="D609" s="488"/>
      <c r="E609" s="488"/>
      <c r="F609" s="488"/>
      <c r="G609" s="10"/>
      <c r="H609" s="10"/>
      <c r="I609" s="4"/>
    </row>
    <row r="610" spans="1:9" ht="22.5" customHeight="1">
      <c r="A610" s="3"/>
      <c r="B610" s="10"/>
      <c r="C610" s="488" t="s">
        <v>73</v>
      </c>
      <c r="D610" s="488"/>
      <c r="E610" s="488"/>
      <c r="F610" s="488"/>
      <c r="G610" s="10"/>
      <c r="H610" s="10"/>
      <c r="I610" s="4"/>
    </row>
    <row r="611" spans="1:9" ht="14.25">
      <c r="A611" s="3"/>
      <c r="B611" s="10"/>
      <c r="C611" s="10"/>
      <c r="D611" s="10"/>
      <c r="E611" s="10"/>
      <c r="F611" s="10"/>
      <c r="G611" s="10"/>
      <c r="H611" s="10"/>
      <c r="I611" s="4"/>
    </row>
    <row r="612" spans="1:9" ht="14.25">
      <c r="A612" s="3"/>
      <c r="B612" s="10"/>
      <c r="C612" s="10"/>
      <c r="D612" s="10"/>
      <c r="E612" s="10"/>
      <c r="F612" s="10"/>
      <c r="G612" s="10"/>
      <c r="H612" s="10"/>
      <c r="I612" s="4"/>
    </row>
    <row r="613" spans="1:9" ht="14.25">
      <c r="A613" s="3"/>
      <c r="B613" s="10"/>
      <c r="C613" s="10"/>
      <c r="D613" s="10"/>
      <c r="E613" s="10"/>
      <c r="F613" s="10"/>
      <c r="G613" s="10"/>
      <c r="H613" s="10"/>
      <c r="I613" s="4"/>
    </row>
    <row r="614" spans="1:9" ht="14.25">
      <c r="A614" s="38" t="s">
        <v>304</v>
      </c>
      <c r="B614" s="39" t="s">
        <v>305</v>
      </c>
      <c r="C614" s="39"/>
      <c r="D614" s="39"/>
      <c r="E614" s="39"/>
      <c r="F614" s="39"/>
      <c r="G614" s="39"/>
      <c r="H614" s="39"/>
      <c r="I614" s="40"/>
    </row>
    <row r="615" spans="1:9" ht="14.25">
      <c r="A615" s="38"/>
      <c r="B615" s="39" t="s">
        <v>306</v>
      </c>
      <c r="C615" s="39"/>
      <c r="D615" s="39"/>
      <c r="E615" s="39"/>
      <c r="F615" s="39"/>
      <c r="G615" s="39"/>
      <c r="H615" s="39"/>
      <c r="I615" s="40"/>
    </row>
    <row r="616" spans="1:9" ht="14.25">
      <c r="A616" s="38" t="s">
        <v>307</v>
      </c>
      <c r="B616" s="39" t="s">
        <v>308</v>
      </c>
      <c r="C616" s="39"/>
      <c r="D616" s="39"/>
      <c r="E616" s="39"/>
      <c r="F616" s="39"/>
      <c r="G616" s="39"/>
      <c r="H616" s="39"/>
      <c r="I616" s="40"/>
    </row>
    <row r="617" spans="1:9" ht="14.25">
      <c r="A617" s="38"/>
      <c r="B617" s="39" t="s">
        <v>309</v>
      </c>
      <c r="C617" s="39"/>
      <c r="D617" s="39"/>
      <c r="E617" s="39"/>
      <c r="F617" s="39"/>
      <c r="G617" s="39"/>
      <c r="H617" s="39"/>
      <c r="I617" s="40"/>
    </row>
    <row r="618" spans="1:9" ht="14.25">
      <c r="A618" s="38" t="s">
        <v>310</v>
      </c>
      <c r="B618" s="39" t="s">
        <v>311</v>
      </c>
      <c r="C618" s="39"/>
      <c r="D618" s="39"/>
      <c r="E618" s="39"/>
      <c r="F618" s="39"/>
      <c r="G618" s="39"/>
      <c r="H618" s="39"/>
      <c r="I618" s="40"/>
    </row>
    <row r="619" spans="1:9" ht="14.25">
      <c r="A619" s="38"/>
      <c r="B619" s="39" t="s">
        <v>312</v>
      </c>
      <c r="C619" s="39"/>
      <c r="D619" s="39"/>
      <c r="E619" s="39"/>
      <c r="F619" s="39"/>
      <c r="G619" s="39"/>
      <c r="H619" s="39"/>
      <c r="I619" s="40"/>
    </row>
    <row r="620" spans="1:9" ht="14.25">
      <c r="A620" s="38" t="s">
        <v>313</v>
      </c>
      <c r="B620" s="39" t="s">
        <v>314</v>
      </c>
      <c r="C620" s="39"/>
      <c r="D620" s="39"/>
      <c r="E620" s="39"/>
      <c r="F620" s="39"/>
      <c r="G620" s="39"/>
      <c r="H620" s="39"/>
      <c r="I620" s="40"/>
    </row>
    <row r="621" spans="1:9" ht="14.25">
      <c r="A621" s="38"/>
      <c r="B621" s="39" t="s">
        <v>315</v>
      </c>
      <c r="C621" s="39"/>
      <c r="D621" s="39"/>
      <c r="E621" s="39"/>
      <c r="F621" s="39"/>
      <c r="G621" s="39"/>
      <c r="H621" s="39"/>
      <c r="I621" s="40"/>
    </row>
    <row r="622" spans="1:9" ht="14.25">
      <c r="A622" s="38"/>
      <c r="B622" s="39" t="s">
        <v>316</v>
      </c>
      <c r="C622" s="39"/>
      <c r="D622" s="39"/>
      <c r="E622" s="39"/>
      <c r="F622" s="39"/>
      <c r="G622" s="39"/>
      <c r="H622" s="39"/>
      <c r="I622" s="40"/>
    </row>
    <row r="623" spans="1:9" ht="14.25">
      <c r="A623" s="38" t="s">
        <v>317</v>
      </c>
      <c r="B623" s="39" t="s">
        <v>318</v>
      </c>
      <c r="C623" s="39"/>
      <c r="D623" s="39"/>
      <c r="E623" s="39"/>
      <c r="F623" s="39"/>
      <c r="G623" s="39"/>
      <c r="H623" s="39"/>
      <c r="I623" s="40"/>
    </row>
    <row r="624" spans="1:9" ht="14.25">
      <c r="A624" s="38"/>
      <c r="B624" s="39" t="s">
        <v>319</v>
      </c>
      <c r="C624" s="39"/>
      <c r="D624" s="39"/>
      <c r="E624" s="39"/>
      <c r="F624" s="39"/>
      <c r="G624" s="39"/>
      <c r="H624" s="39"/>
      <c r="I624" s="40"/>
    </row>
    <row r="625" spans="1:9" ht="14.25">
      <c r="A625" s="55" t="s">
        <v>150</v>
      </c>
      <c r="B625" s="39" t="s">
        <v>329</v>
      </c>
      <c r="C625" s="39"/>
      <c r="D625" s="39"/>
      <c r="E625" s="39"/>
      <c r="F625" s="39"/>
      <c r="G625" s="39"/>
      <c r="H625" s="39"/>
      <c r="I625" s="40"/>
    </row>
    <row r="626" spans="1:9" ht="14.25">
      <c r="A626" s="55" t="s">
        <v>227</v>
      </c>
      <c r="B626" s="39" t="s">
        <v>330</v>
      </c>
      <c r="C626" s="39"/>
      <c r="D626" s="39"/>
      <c r="E626" s="39"/>
      <c r="F626" s="39"/>
      <c r="G626" s="39"/>
      <c r="H626" s="39"/>
      <c r="I626" s="40"/>
    </row>
    <row r="627" spans="1:9" ht="14.25">
      <c r="A627" s="55" t="s">
        <v>320</v>
      </c>
      <c r="B627" s="39" t="s">
        <v>331</v>
      </c>
      <c r="C627" s="39"/>
      <c r="D627" s="39"/>
      <c r="E627" s="39"/>
      <c r="F627" s="39"/>
      <c r="G627" s="39"/>
      <c r="H627" s="39"/>
      <c r="I627" s="40"/>
    </row>
    <row r="628" spans="1:9" ht="14.25">
      <c r="A628" s="55"/>
      <c r="B628" s="39" t="s">
        <v>332</v>
      </c>
      <c r="C628" s="39"/>
      <c r="D628" s="39"/>
      <c r="E628" s="39"/>
      <c r="F628" s="39"/>
      <c r="G628" s="39"/>
      <c r="H628" s="39"/>
      <c r="I628" s="40"/>
    </row>
    <row r="629" spans="1:9" ht="14.25">
      <c r="A629" s="55" t="s">
        <v>321</v>
      </c>
      <c r="B629" s="39" t="s">
        <v>333</v>
      </c>
      <c r="C629" s="39"/>
      <c r="D629" s="39"/>
      <c r="E629" s="39"/>
      <c r="F629" s="39"/>
      <c r="G629" s="39"/>
      <c r="H629" s="39"/>
      <c r="I629" s="40"/>
    </row>
    <row r="630" spans="1:9" ht="14.25">
      <c r="A630" s="55"/>
      <c r="B630" s="39" t="s">
        <v>334</v>
      </c>
      <c r="C630" s="39"/>
      <c r="D630" s="39"/>
      <c r="E630" s="39"/>
      <c r="F630" s="39"/>
      <c r="G630" s="39"/>
      <c r="H630" s="39"/>
      <c r="I630" s="40"/>
    </row>
    <row r="631" spans="1:9" ht="14.25">
      <c r="A631" s="55" t="s">
        <v>322</v>
      </c>
      <c r="B631" s="39" t="s">
        <v>335</v>
      </c>
      <c r="C631" s="39"/>
      <c r="D631" s="39"/>
      <c r="E631" s="39"/>
      <c r="F631" s="39"/>
      <c r="G631" s="39"/>
      <c r="H631" s="39"/>
      <c r="I631" s="40"/>
    </row>
    <row r="632" spans="1:9" ht="14.25">
      <c r="A632" s="55" t="s">
        <v>323</v>
      </c>
      <c r="B632" s="39" t="s">
        <v>337</v>
      </c>
      <c r="C632" s="611" t="s">
        <v>338</v>
      </c>
      <c r="D632" s="612"/>
      <c r="E632" s="612"/>
      <c r="F632" s="612"/>
      <c r="G632" s="612"/>
      <c r="H632" s="612"/>
      <c r="I632" s="613"/>
    </row>
    <row r="633" spans="1:9" ht="14.25">
      <c r="A633" s="55" t="s">
        <v>324</v>
      </c>
      <c r="B633" s="39" t="s">
        <v>336</v>
      </c>
      <c r="C633" s="614"/>
      <c r="D633" s="612"/>
      <c r="E633" s="612"/>
      <c r="F633" s="612"/>
      <c r="G633" s="612"/>
      <c r="H633" s="612"/>
      <c r="I633" s="613"/>
    </row>
    <row r="634" spans="1:9" ht="14.25">
      <c r="A634" s="55" t="s">
        <v>325</v>
      </c>
      <c r="B634" s="54" t="s">
        <v>339</v>
      </c>
      <c r="C634" s="39"/>
      <c r="D634" s="39"/>
      <c r="E634" s="39"/>
      <c r="F634" s="39"/>
      <c r="G634" s="39"/>
      <c r="H634" s="39"/>
      <c r="I634" s="40"/>
    </row>
    <row r="635" spans="1:9" ht="14.25">
      <c r="A635" s="55" t="s">
        <v>326</v>
      </c>
      <c r="B635" s="54" t="s">
        <v>340</v>
      </c>
      <c r="C635" s="39"/>
      <c r="D635" s="39"/>
      <c r="E635" s="39"/>
      <c r="F635" s="39"/>
      <c r="G635" s="39"/>
      <c r="H635" s="39"/>
      <c r="I635" s="40"/>
    </row>
    <row r="636" spans="1:9" ht="14.25">
      <c r="A636" s="55" t="s">
        <v>327</v>
      </c>
      <c r="B636" s="54" t="s">
        <v>341</v>
      </c>
      <c r="C636" s="39"/>
      <c r="D636" s="39"/>
      <c r="E636" s="39"/>
      <c r="F636" s="39"/>
      <c r="G636" s="39"/>
      <c r="H636" s="39"/>
      <c r="I636" s="40"/>
    </row>
    <row r="637" spans="1:9" ht="14.25">
      <c r="A637" s="55" t="s">
        <v>328</v>
      </c>
      <c r="B637" s="54" t="s">
        <v>342</v>
      </c>
      <c r="C637" s="39"/>
      <c r="D637" s="39"/>
      <c r="E637" s="39"/>
      <c r="F637" s="39"/>
      <c r="G637" s="39"/>
      <c r="H637" s="39"/>
      <c r="I637" s="40"/>
    </row>
    <row r="638" spans="1:9" ht="14.25">
      <c r="A638" s="41"/>
      <c r="B638" s="42"/>
      <c r="C638" s="42"/>
      <c r="D638" s="42"/>
      <c r="E638" s="42"/>
      <c r="F638" s="42"/>
      <c r="G638" s="42"/>
      <c r="H638" s="42"/>
      <c r="I638" s="43"/>
    </row>
    <row r="639" spans="1:9" ht="14.25">
      <c r="A639" s="36"/>
      <c r="B639" s="59"/>
      <c r="C639" s="59"/>
      <c r="D639" s="59"/>
      <c r="E639" s="59"/>
      <c r="F639" s="59"/>
      <c r="G639" s="59"/>
      <c r="H639" s="59"/>
      <c r="I639" s="60"/>
    </row>
    <row r="640" spans="1:9" ht="14.25">
      <c r="A640" s="38"/>
      <c r="B640" s="39"/>
      <c r="C640" s="39"/>
      <c r="D640" s="487" t="s">
        <v>343</v>
      </c>
      <c r="E640" s="487"/>
      <c r="F640" s="487"/>
      <c r="G640" s="39"/>
      <c r="H640" s="39"/>
      <c r="I640" s="40"/>
    </row>
    <row r="641" spans="1:9" ht="14.25">
      <c r="A641" s="38"/>
      <c r="B641" s="39"/>
      <c r="C641" s="39"/>
      <c r="D641" s="39"/>
      <c r="E641" s="39"/>
      <c r="F641" s="39"/>
      <c r="G641" s="39"/>
      <c r="H641" s="39"/>
      <c r="I641" s="40"/>
    </row>
    <row r="642" spans="1:9" ht="15">
      <c r="A642" s="38"/>
      <c r="B642" s="39"/>
      <c r="C642" s="471" t="s">
        <v>344</v>
      </c>
      <c r="D642" s="471"/>
      <c r="E642" s="471"/>
      <c r="F642" s="471"/>
      <c r="G642" s="471"/>
      <c r="H642" s="39"/>
      <c r="I642" s="40"/>
    </row>
    <row r="643" spans="1:9" ht="14.25">
      <c r="A643" s="3"/>
      <c r="B643" s="10"/>
      <c r="C643" s="10"/>
      <c r="D643" s="10"/>
      <c r="E643" s="10"/>
      <c r="F643" s="10"/>
      <c r="G643" s="10"/>
      <c r="H643" s="10"/>
      <c r="I643" s="4"/>
    </row>
    <row r="644" spans="1:9" ht="14.25">
      <c r="A644" s="3"/>
      <c r="B644" s="10"/>
      <c r="C644" s="10"/>
      <c r="D644" s="10"/>
      <c r="E644" s="10"/>
      <c r="F644" s="10"/>
      <c r="G644" s="10"/>
      <c r="H644" s="10"/>
      <c r="I644" s="4"/>
    </row>
    <row r="645" spans="1:9" ht="14.25">
      <c r="A645" s="20" t="s">
        <v>345</v>
      </c>
      <c r="B645" s="10"/>
      <c r="C645" s="10"/>
      <c r="D645" s="10"/>
      <c r="E645" s="10"/>
      <c r="F645" s="10"/>
      <c r="G645" s="10"/>
      <c r="H645" s="10"/>
      <c r="I645" s="4"/>
    </row>
    <row r="646" spans="1:9" ht="14.25">
      <c r="A646" s="3"/>
      <c r="B646" s="10" t="str">
        <f>my!G9</f>
        <v>THE HEAD MISTRESS</v>
      </c>
      <c r="C646" s="10"/>
      <c r="D646" s="10"/>
      <c r="E646" s="10"/>
      <c r="F646" s="10"/>
      <c r="G646" s="10"/>
      <c r="H646" s="10"/>
      <c r="I646" s="4"/>
    </row>
    <row r="647" spans="1:9" ht="14.25">
      <c r="A647" s="12"/>
      <c r="B647" s="10" t="str">
        <f>my!G10</f>
        <v>ZP HIGH SCHOOL</v>
      </c>
      <c r="C647" s="10"/>
      <c r="D647" s="10"/>
      <c r="E647" s="10"/>
      <c r="F647" s="10"/>
      <c r="G647" s="10"/>
      <c r="H647" s="10"/>
      <c r="I647" s="4"/>
    </row>
    <row r="648" spans="1:9" ht="14.25">
      <c r="A648" s="3"/>
      <c r="B648" s="10" t="str">
        <f>my!G11</f>
        <v>JAGGAPURAM</v>
      </c>
      <c r="C648" s="10"/>
      <c r="D648" s="10"/>
      <c r="E648" s="10"/>
      <c r="F648" s="10"/>
      <c r="G648" s="10"/>
      <c r="H648" s="10"/>
      <c r="I648" s="4"/>
    </row>
    <row r="649" spans="1:9" ht="14.25">
      <c r="A649" s="3"/>
      <c r="B649" s="10" t="str">
        <f>F602</f>
        <v>EDLAPADU  (Mandal)</v>
      </c>
      <c r="C649" s="10"/>
      <c r="D649" s="10"/>
      <c r="E649" s="10"/>
      <c r="F649" s="10"/>
      <c r="G649" s="10"/>
      <c r="H649" s="10"/>
      <c r="I649" s="4"/>
    </row>
    <row r="650" spans="1:9" ht="14.25">
      <c r="A650" s="3"/>
      <c r="B650" s="10" t="str">
        <f>F603</f>
        <v>GUNTUR (District)</v>
      </c>
      <c r="C650" s="10"/>
      <c r="D650" s="10"/>
      <c r="E650" s="10"/>
      <c r="F650" s="10"/>
      <c r="G650" s="10"/>
      <c r="H650" s="10"/>
      <c r="I650" s="4"/>
    </row>
    <row r="651" spans="1:9" ht="14.25">
      <c r="A651" s="3" t="s">
        <v>347</v>
      </c>
      <c r="B651" s="10"/>
      <c r="C651" s="10"/>
      <c r="D651" s="10"/>
      <c r="E651" s="10"/>
      <c r="F651" s="10"/>
      <c r="G651" s="10"/>
      <c r="H651" s="10"/>
      <c r="I651" s="4"/>
    </row>
    <row r="652" spans="1:9" ht="14.25">
      <c r="A652" s="3"/>
      <c r="B652" s="10"/>
      <c r="C652" s="10"/>
      <c r="D652" s="10"/>
      <c r="E652" s="10"/>
      <c r="F652" s="10"/>
      <c r="G652" s="10"/>
      <c r="H652" s="10"/>
      <c r="I652" s="4"/>
    </row>
    <row r="653" spans="1:9" ht="14.25">
      <c r="A653" s="3"/>
      <c r="B653" s="10"/>
      <c r="C653" s="10"/>
      <c r="D653" s="10"/>
      <c r="E653" s="10"/>
      <c r="F653" s="10"/>
      <c r="G653" s="10"/>
      <c r="H653" s="10"/>
      <c r="I653" s="4"/>
    </row>
    <row r="654" spans="1:9" ht="14.25">
      <c r="A654" s="12" t="s">
        <v>348</v>
      </c>
      <c r="B654" s="10"/>
      <c r="C654" s="10"/>
      <c r="D654" s="10"/>
      <c r="E654" s="10"/>
      <c r="F654" s="10"/>
      <c r="G654" s="10"/>
      <c r="H654" s="10"/>
      <c r="I654" s="4"/>
    </row>
    <row r="655" spans="1:9" ht="14.25">
      <c r="A655" s="3"/>
      <c r="B655" s="10"/>
      <c r="C655" s="10"/>
      <c r="D655" s="10"/>
      <c r="E655" s="10"/>
      <c r="F655" s="10"/>
      <c r="G655" s="10"/>
      <c r="H655" s="10"/>
      <c r="I655" s="4"/>
    </row>
    <row r="656" spans="1:9" ht="14.25">
      <c r="A656" s="12" t="s">
        <v>346</v>
      </c>
      <c r="B656" s="10" t="s">
        <v>349</v>
      </c>
      <c r="C656" s="10"/>
      <c r="D656" s="10"/>
      <c r="E656" s="10"/>
      <c r="F656" s="10"/>
      <c r="G656" s="10"/>
      <c r="H656" s="10"/>
      <c r="I656" s="4"/>
    </row>
    <row r="657" spans="1:9" ht="14.25">
      <c r="A657" s="3"/>
      <c r="B657" s="10" t="s">
        <v>350</v>
      </c>
      <c r="C657" s="10"/>
      <c r="D657" s="10"/>
      <c r="E657" s="10"/>
      <c r="F657" s="10"/>
      <c r="G657" s="10"/>
      <c r="H657" s="10"/>
      <c r="I657" s="4"/>
    </row>
    <row r="658" spans="1:9" ht="14.25">
      <c r="A658" s="3"/>
      <c r="B658" s="10"/>
      <c r="C658" s="10"/>
      <c r="D658" s="10"/>
      <c r="E658" s="10"/>
      <c r="F658" s="10"/>
      <c r="G658" s="10"/>
      <c r="H658" s="10"/>
      <c r="I658" s="4"/>
    </row>
    <row r="659" spans="1:9" ht="14.25">
      <c r="A659" s="3" t="s">
        <v>351</v>
      </c>
      <c r="B659" s="10"/>
      <c r="C659" s="10"/>
      <c r="D659" s="10"/>
      <c r="E659" s="10"/>
      <c r="F659" s="10"/>
      <c r="G659" s="10"/>
      <c r="H659" s="10"/>
      <c r="I659" s="4"/>
    </row>
    <row r="660" spans="1:9" ht="14.25">
      <c r="A660" s="3" t="s">
        <v>352</v>
      </c>
      <c r="B660" s="10"/>
      <c r="C660" s="10"/>
      <c r="D660" s="10"/>
      <c r="E660" s="10"/>
      <c r="F660" s="10"/>
      <c r="G660" s="10"/>
      <c r="H660" s="10"/>
      <c r="I660" s="4"/>
    </row>
    <row r="661" spans="1:9" ht="14.25">
      <c r="A661" s="3"/>
      <c r="B661" s="10"/>
      <c r="C661" s="10"/>
      <c r="D661" s="10"/>
      <c r="E661" s="10"/>
      <c r="F661" s="10"/>
      <c r="G661" s="10"/>
      <c r="H661" s="10"/>
      <c r="I661" s="4"/>
    </row>
    <row r="662" spans="1:9" ht="14.25">
      <c r="A662" s="3"/>
      <c r="B662" s="10"/>
      <c r="C662" s="10"/>
      <c r="D662" s="10"/>
      <c r="E662" s="10"/>
      <c r="F662" s="10"/>
      <c r="G662" s="10"/>
      <c r="H662" s="10"/>
      <c r="I662" s="4"/>
    </row>
    <row r="663" spans="1:9" ht="14.25">
      <c r="A663" s="3"/>
      <c r="B663" s="18" t="s">
        <v>353</v>
      </c>
      <c r="C663" s="485" t="str">
        <f>CONCATENATE("Pension - Sanction of Pension and other Retiring Benefits in respect of"," ",my!M209," ",my!M212)</f>
        <v>Pension - Sanction of Pension and other Retiring Benefits in respect of Sri / Smt / Kum. K.L.RAVINDRANADH ,Designation, SCHOOL ASSISTANT, ZPHIGH SCHOOL, JAGGAPURAM. Regarding</v>
      </c>
      <c r="D663" s="485"/>
      <c r="E663" s="485"/>
      <c r="F663" s="485"/>
      <c r="G663" s="485"/>
      <c r="H663" s="485"/>
      <c r="I663" s="486"/>
    </row>
    <row r="664" spans="1:9" ht="14.25">
      <c r="A664" s="3"/>
      <c r="B664" s="10"/>
      <c r="C664" s="485"/>
      <c r="D664" s="485"/>
      <c r="E664" s="485"/>
      <c r="F664" s="485"/>
      <c r="G664" s="485"/>
      <c r="H664" s="485"/>
      <c r="I664" s="486"/>
    </row>
    <row r="665" spans="1:9" ht="14.25">
      <c r="A665" s="3"/>
      <c r="B665" s="10"/>
      <c r="C665" s="485"/>
      <c r="D665" s="485"/>
      <c r="E665" s="485"/>
      <c r="F665" s="485"/>
      <c r="G665" s="485"/>
      <c r="H665" s="485"/>
      <c r="I665" s="486"/>
    </row>
    <row r="666" spans="1:9" ht="14.25">
      <c r="A666" s="3"/>
      <c r="B666" s="10"/>
      <c r="C666" s="10"/>
      <c r="D666" s="10"/>
      <c r="E666" s="10"/>
      <c r="F666" s="10"/>
      <c r="G666" s="10"/>
      <c r="H666" s="10"/>
      <c r="I666" s="4"/>
    </row>
    <row r="667" spans="1:9" ht="14.25">
      <c r="A667" s="3"/>
      <c r="B667" s="10"/>
      <c r="C667" s="10"/>
      <c r="D667" s="10"/>
      <c r="E667" s="468" t="s">
        <v>354</v>
      </c>
      <c r="F667" s="468"/>
      <c r="G667" s="10"/>
      <c r="H667" s="10"/>
      <c r="I667" s="4"/>
    </row>
    <row r="668" spans="1:9" ht="14.25">
      <c r="A668" s="3"/>
      <c r="B668" s="10"/>
      <c r="C668" s="10"/>
      <c r="D668" s="10"/>
      <c r="E668" s="10"/>
      <c r="F668" s="10"/>
      <c r="G668" s="10"/>
      <c r="H668" s="10"/>
      <c r="I668" s="4"/>
    </row>
    <row r="669" spans="1:9" ht="14.25">
      <c r="A669" s="3"/>
      <c r="B669" s="10" t="s">
        <v>355</v>
      </c>
      <c r="C669" s="10"/>
      <c r="D669" s="10"/>
      <c r="E669" s="10"/>
      <c r="F669" s="10"/>
      <c r="G669" s="10"/>
      <c r="H669" s="10"/>
      <c r="I669" s="4"/>
    </row>
    <row r="670" spans="1:9" ht="18.75" customHeight="1">
      <c r="A670" s="3" t="s">
        <v>356</v>
      </c>
      <c r="B670" s="10" t="str">
        <f>F598</f>
        <v>K.L.RAVINDRANADH</v>
      </c>
      <c r="C670" s="10"/>
      <c r="D670" s="10"/>
      <c r="E670" s="93" t="s">
        <v>512</v>
      </c>
      <c r="F670" s="10"/>
      <c r="G670" s="523" t="str">
        <f>my!AB14</f>
        <v>29.11.2010</v>
      </c>
      <c r="H670" s="523"/>
      <c r="I670" s="4" t="s">
        <v>357</v>
      </c>
    </row>
    <row r="671" spans="1:9" ht="18.75" customHeight="1">
      <c r="A671" s="3" t="str">
        <f>F599</f>
        <v>SCHOOL ASSISTANT</v>
      </c>
      <c r="B671" s="10"/>
      <c r="C671" s="10"/>
      <c r="D671" s="10" t="s">
        <v>358</v>
      </c>
      <c r="E671" s="10"/>
      <c r="F671" s="10"/>
      <c r="G671" s="10"/>
      <c r="H671" s="10"/>
      <c r="I671" s="4"/>
    </row>
    <row r="672" spans="1:9" ht="14.25">
      <c r="A672" s="3" t="s">
        <v>359</v>
      </c>
      <c r="B672" s="10"/>
      <c r="C672" s="10"/>
      <c r="D672" s="10"/>
      <c r="E672" s="10"/>
      <c r="F672" s="10"/>
      <c r="G672" s="10"/>
      <c r="H672" s="10"/>
      <c r="I672" s="4"/>
    </row>
    <row r="673" spans="1:9" ht="14.25">
      <c r="A673" s="3" t="s">
        <v>360</v>
      </c>
      <c r="B673" s="10"/>
      <c r="C673" s="10"/>
      <c r="D673" s="10"/>
      <c r="E673" s="10"/>
      <c r="F673" s="10"/>
      <c r="G673" s="10"/>
      <c r="H673" s="10"/>
      <c r="I673" s="4"/>
    </row>
    <row r="674" spans="1:9" ht="14.25">
      <c r="A674" s="3" t="s">
        <v>361</v>
      </c>
      <c r="B674" s="10"/>
      <c r="C674" s="10"/>
      <c r="D674" s="10"/>
      <c r="E674" s="10"/>
      <c r="F674" s="10"/>
      <c r="G674" s="10"/>
      <c r="H674" s="10"/>
      <c r="I674" s="4"/>
    </row>
    <row r="675" spans="1:9" ht="14.25">
      <c r="A675" s="3" t="s">
        <v>362</v>
      </c>
      <c r="B675" s="10"/>
      <c r="C675" s="10"/>
      <c r="D675" s="10"/>
      <c r="E675" s="10"/>
      <c r="F675" s="10"/>
      <c r="G675" s="10"/>
      <c r="H675" s="10"/>
      <c r="I675" s="4"/>
    </row>
    <row r="676" spans="1:9" ht="14.25">
      <c r="A676" s="3" t="s">
        <v>363</v>
      </c>
      <c r="B676" s="10"/>
      <c r="C676" s="10"/>
      <c r="D676" s="10"/>
      <c r="E676" s="10"/>
      <c r="F676" s="10"/>
      <c r="G676" s="10"/>
      <c r="H676" s="10"/>
      <c r="I676" s="4"/>
    </row>
    <row r="677" spans="1:9" ht="14.25">
      <c r="A677" s="3" t="s">
        <v>364</v>
      </c>
      <c r="B677" s="10"/>
      <c r="C677" s="10"/>
      <c r="D677" s="10"/>
      <c r="E677" s="10"/>
      <c r="F677" s="10"/>
      <c r="G677" s="10"/>
      <c r="H677" s="10"/>
      <c r="I677" s="4"/>
    </row>
    <row r="678" spans="1:9" ht="14.25">
      <c r="A678" s="3" t="s">
        <v>365</v>
      </c>
      <c r="B678" s="10"/>
      <c r="C678" s="10"/>
      <c r="D678" s="10"/>
      <c r="E678" s="10"/>
      <c r="F678" s="10"/>
      <c r="G678" s="10"/>
      <c r="H678" s="10"/>
      <c r="I678" s="4"/>
    </row>
    <row r="679" spans="1:9" ht="14.25">
      <c r="A679" s="3" t="s">
        <v>366</v>
      </c>
      <c r="B679" s="10"/>
      <c r="C679" s="10"/>
      <c r="D679" s="10"/>
      <c r="E679" s="10"/>
      <c r="F679" s="10"/>
      <c r="G679" s="10"/>
      <c r="H679" s="10"/>
      <c r="I679" s="4"/>
    </row>
    <row r="680" spans="1:9" ht="14.25">
      <c r="A680" s="3" t="s">
        <v>367</v>
      </c>
      <c r="B680" s="10"/>
      <c r="C680" s="10"/>
      <c r="D680" s="10"/>
      <c r="E680" s="10"/>
      <c r="F680" s="10"/>
      <c r="G680" s="10"/>
      <c r="H680" s="10"/>
      <c r="I680" s="4"/>
    </row>
    <row r="681" spans="1:9" ht="14.25">
      <c r="A681" s="3" t="s">
        <v>368</v>
      </c>
      <c r="B681" s="10"/>
      <c r="C681" s="10"/>
      <c r="D681" s="10"/>
      <c r="E681" s="10"/>
      <c r="F681" s="10"/>
      <c r="G681" s="10"/>
      <c r="H681" s="10"/>
      <c r="I681" s="4"/>
    </row>
    <row r="682" spans="1:9" ht="14.25">
      <c r="A682" s="3" t="s">
        <v>369</v>
      </c>
      <c r="B682" s="10"/>
      <c r="C682" s="10"/>
      <c r="D682" s="10"/>
      <c r="E682" s="10"/>
      <c r="F682" s="10"/>
      <c r="G682" s="10"/>
      <c r="H682" s="10"/>
      <c r="I682" s="4"/>
    </row>
    <row r="683" spans="1:9" ht="14.25">
      <c r="A683" s="3" t="s">
        <v>370</v>
      </c>
      <c r="B683" s="10"/>
      <c r="C683" s="10"/>
      <c r="D683" s="10"/>
      <c r="E683" s="10"/>
      <c r="F683" s="10"/>
      <c r="G683" s="10"/>
      <c r="H683" s="10"/>
      <c r="I683" s="4"/>
    </row>
    <row r="684" spans="1:9" ht="14.25">
      <c r="A684" s="3" t="s">
        <v>371</v>
      </c>
      <c r="B684" s="10"/>
      <c r="C684" s="10"/>
      <c r="D684" s="10"/>
      <c r="E684" s="10"/>
      <c r="F684" s="10"/>
      <c r="G684" s="10"/>
      <c r="H684" s="10"/>
      <c r="I684" s="4"/>
    </row>
    <row r="685" spans="1:9" ht="14.25">
      <c r="A685" s="3" t="s">
        <v>372</v>
      </c>
      <c r="B685" s="10"/>
      <c r="C685" s="10"/>
      <c r="D685" s="10"/>
      <c r="E685" s="10"/>
      <c r="F685" s="10"/>
      <c r="G685" s="10"/>
      <c r="H685" s="10"/>
      <c r="I685" s="4"/>
    </row>
    <row r="686" spans="1:9" ht="14.25">
      <c r="A686" s="3"/>
      <c r="B686" s="10"/>
      <c r="C686" s="10"/>
      <c r="D686" s="10"/>
      <c r="E686" s="10"/>
      <c r="F686" s="10"/>
      <c r="G686" s="10"/>
      <c r="H686" s="10"/>
      <c r="I686" s="4"/>
    </row>
    <row r="687" spans="1:9" ht="14.25">
      <c r="A687" s="3"/>
      <c r="B687" s="10"/>
      <c r="C687" s="10"/>
      <c r="D687" s="10"/>
      <c r="E687" s="10"/>
      <c r="F687" s="10"/>
      <c r="G687" s="10"/>
      <c r="H687" s="10"/>
      <c r="I687" s="4"/>
    </row>
    <row r="688" spans="1:9" ht="14.25">
      <c r="A688" s="3"/>
      <c r="B688" s="10"/>
      <c r="C688" s="10"/>
      <c r="D688" s="10"/>
      <c r="E688" s="10"/>
      <c r="F688" s="10"/>
      <c r="G688" s="10" t="s">
        <v>373</v>
      </c>
      <c r="H688" s="10"/>
      <c r="I688" s="4"/>
    </row>
    <row r="689" spans="1:9" ht="14.25">
      <c r="A689" s="3"/>
      <c r="B689" s="10"/>
      <c r="C689" s="10"/>
      <c r="D689" s="10"/>
      <c r="E689" s="10"/>
      <c r="F689" s="10"/>
      <c r="G689" s="10"/>
      <c r="H689" s="10"/>
      <c r="I689" s="4"/>
    </row>
    <row r="690" spans="1:14" ht="31.5">
      <c r="A690" s="3"/>
      <c r="B690" s="10"/>
      <c r="C690" s="10"/>
      <c r="D690" s="10"/>
      <c r="E690" s="10"/>
      <c r="F690" s="10"/>
      <c r="G690" s="10"/>
      <c r="H690" s="10"/>
      <c r="I690" s="4"/>
      <c r="N690" s="214"/>
    </row>
    <row r="691" spans="1:9" ht="14.25">
      <c r="A691" s="20" t="s">
        <v>375</v>
      </c>
      <c r="B691" s="10" t="str">
        <f>my!G11</f>
        <v>JAGGAPURAM</v>
      </c>
      <c r="C691" s="10"/>
      <c r="D691" s="10"/>
      <c r="E691" s="10"/>
      <c r="F691" s="10"/>
      <c r="G691" s="10"/>
      <c r="H691" s="10"/>
      <c r="I691" s="4"/>
    </row>
    <row r="692" spans="1:9" ht="14.25">
      <c r="A692" s="20"/>
      <c r="B692" s="10"/>
      <c r="C692" s="10"/>
      <c r="D692" s="10"/>
      <c r="E692" s="10"/>
      <c r="F692" s="10"/>
      <c r="G692" s="10"/>
      <c r="H692" s="10"/>
      <c r="I692" s="4"/>
    </row>
    <row r="693" spans="1:9" ht="15">
      <c r="A693" s="20" t="s">
        <v>59</v>
      </c>
      <c r="B693" s="10"/>
      <c r="C693" s="10"/>
      <c r="D693" s="10"/>
      <c r="E693" s="10"/>
      <c r="F693" s="617" t="s">
        <v>374</v>
      </c>
      <c r="G693" s="617"/>
      <c r="H693" s="617"/>
      <c r="I693" s="618"/>
    </row>
    <row r="694" spans="1:9" ht="14.25">
      <c r="A694" s="3"/>
      <c r="B694" s="10"/>
      <c r="C694" s="10"/>
      <c r="D694" s="10"/>
      <c r="E694" s="10"/>
      <c r="F694" s="468" t="str">
        <f>my!G9</f>
        <v>THE HEAD MISTRESS</v>
      </c>
      <c r="G694" s="468"/>
      <c r="H694" s="468"/>
      <c r="I694" s="469"/>
    </row>
    <row r="695" spans="1:9" ht="14.25">
      <c r="A695" s="3"/>
      <c r="B695" s="10"/>
      <c r="C695" s="10"/>
      <c r="D695" s="10"/>
      <c r="E695" s="10"/>
      <c r="F695" s="468" t="str">
        <f>my!G10</f>
        <v>ZP HIGH SCHOOL</v>
      </c>
      <c r="G695" s="468"/>
      <c r="H695" s="468"/>
      <c r="I695" s="469"/>
    </row>
    <row r="696" spans="1:9" ht="14.25">
      <c r="A696" s="3"/>
      <c r="B696" s="10"/>
      <c r="C696" s="10"/>
      <c r="D696" s="10"/>
      <c r="E696" s="10"/>
      <c r="F696" s="468" t="str">
        <f>my!G11</f>
        <v>JAGGAPURAM</v>
      </c>
      <c r="G696" s="468"/>
      <c r="H696" s="468"/>
      <c r="I696" s="469"/>
    </row>
    <row r="697" spans="1:9" ht="14.25">
      <c r="A697" s="3"/>
      <c r="B697" s="10"/>
      <c r="C697" s="10"/>
      <c r="D697" s="10"/>
      <c r="E697" s="10"/>
      <c r="F697" s="10"/>
      <c r="G697" s="10"/>
      <c r="H697" s="10"/>
      <c r="I697" s="4"/>
    </row>
    <row r="698" spans="1:9" ht="14.25">
      <c r="A698" s="3"/>
      <c r="B698" s="10"/>
      <c r="C698" s="10"/>
      <c r="D698" s="10"/>
      <c r="E698" s="10"/>
      <c r="F698" s="10"/>
      <c r="G698" s="10"/>
      <c r="H698" s="10"/>
      <c r="I698" s="4"/>
    </row>
    <row r="699" spans="1:9" ht="14.25">
      <c r="A699" s="7"/>
      <c r="B699" s="8"/>
      <c r="C699" s="8"/>
      <c r="D699" s="8"/>
      <c r="E699" s="8"/>
      <c r="F699" s="8"/>
      <c r="G699" s="8"/>
      <c r="H699" s="8"/>
      <c r="I699" s="9"/>
    </row>
    <row r="700" spans="1:9" ht="14.25">
      <c r="A700" s="3"/>
      <c r="B700" s="10"/>
      <c r="C700" s="468" t="s">
        <v>376</v>
      </c>
      <c r="D700" s="468"/>
      <c r="E700" s="468"/>
      <c r="F700" s="468"/>
      <c r="G700" s="468"/>
      <c r="H700" s="10"/>
      <c r="I700" s="4"/>
    </row>
    <row r="701" spans="1:9" ht="14.25">
      <c r="A701" s="3"/>
      <c r="B701" s="468" t="s">
        <v>377</v>
      </c>
      <c r="C701" s="468"/>
      <c r="D701" s="468"/>
      <c r="E701" s="468"/>
      <c r="F701" s="468"/>
      <c r="G701" s="468"/>
      <c r="H701" s="468"/>
      <c r="I701" s="4"/>
    </row>
    <row r="702" spans="1:9" ht="14.25">
      <c r="A702" s="3"/>
      <c r="B702" s="468" t="s">
        <v>378</v>
      </c>
      <c r="C702" s="468"/>
      <c r="D702" s="468"/>
      <c r="E702" s="468"/>
      <c r="F702" s="468"/>
      <c r="G702" s="468"/>
      <c r="H702" s="468"/>
      <c r="I702" s="4"/>
    </row>
    <row r="703" spans="1:9" ht="14.25">
      <c r="A703" s="3"/>
      <c r="B703" s="10"/>
      <c r="C703" s="10"/>
      <c r="D703" s="19"/>
      <c r="E703" s="19"/>
      <c r="F703" s="19"/>
      <c r="G703" s="10"/>
      <c r="H703" s="10"/>
      <c r="I703" s="4"/>
    </row>
    <row r="704" spans="1:9" ht="13.5" customHeight="1">
      <c r="A704" s="3"/>
      <c r="B704" s="10"/>
      <c r="C704" s="10"/>
      <c r="D704" s="10"/>
      <c r="E704" s="10"/>
      <c r="F704" s="10"/>
      <c r="G704" s="10"/>
      <c r="H704" s="10"/>
      <c r="I704" s="4"/>
    </row>
    <row r="705" spans="1:9" ht="20.25" customHeight="1">
      <c r="A705" s="3"/>
      <c r="B705" s="10"/>
      <c r="C705" s="532" t="s">
        <v>379</v>
      </c>
      <c r="D705" s="532"/>
      <c r="E705" s="532"/>
      <c r="F705" s="532"/>
      <c r="G705" s="532"/>
      <c r="H705" s="37"/>
      <c r="I705" s="4"/>
    </row>
    <row r="706" spans="1:9" ht="14.25" customHeight="1">
      <c r="A706" s="3"/>
      <c r="B706" s="10"/>
      <c r="C706" s="70"/>
      <c r="D706" s="70"/>
      <c r="E706" s="70"/>
      <c r="F706" s="70"/>
      <c r="G706" s="70"/>
      <c r="H706" s="10"/>
      <c r="I706" s="4"/>
    </row>
    <row r="707" spans="1:9" ht="14.25">
      <c r="A707" s="3"/>
      <c r="B707" s="10"/>
      <c r="C707" s="10"/>
      <c r="D707" s="10"/>
      <c r="E707" s="10"/>
      <c r="F707" s="10"/>
      <c r="G707" s="10"/>
      <c r="H707" s="10"/>
      <c r="I707" s="4"/>
    </row>
    <row r="708" spans="1:9" ht="14.25">
      <c r="A708" s="61" t="s">
        <v>380</v>
      </c>
      <c r="B708" s="10"/>
      <c r="C708" s="10"/>
      <c r="D708" s="10" t="str">
        <f>CONCATENATE(F598,","," ",F599," ","of the"," ",my!D6," ",my!G6)</f>
        <v>K.L.RAVINDRANADH, SCHOOL ASSISTANT of the ZPHIGH SCHOOL JAGGAPURAM</v>
      </c>
      <c r="E708" s="10"/>
      <c r="F708" s="10"/>
      <c r="H708" s="10"/>
      <c r="I708" s="4"/>
    </row>
    <row r="709" spans="1:9" ht="14.25">
      <c r="A709" s="3"/>
      <c r="B709" s="10"/>
      <c r="C709" s="10"/>
      <c r="D709" s="10"/>
      <c r="E709" s="10"/>
      <c r="F709" s="10"/>
      <c r="G709" s="10"/>
      <c r="H709" s="10"/>
      <c r="I709" s="4"/>
    </row>
    <row r="710" spans="1:9" ht="15">
      <c r="A710" s="3" t="s">
        <v>381</v>
      </c>
      <c r="B710" s="10"/>
      <c r="C710" s="10"/>
      <c r="D710" s="113" t="str">
        <f>G670</f>
        <v>29.11.2010</v>
      </c>
      <c r="E710" s="10" t="s">
        <v>382</v>
      </c>
      <c r="G710" s="10"/>
      <c r="H710" s="10"/>
      <c r="I710" s="4"/>
    </row>
    <row r="711" spans="1:9" ht="11.25" customHeight="1">
      <c r="A711" s="3"/>
      <c r="B711" s="10"/>
      <c r="C711" s="10"/>
      <c r="D711" s="113"/>
      <c r="E711" s="10"/>
      <c r="F711" s="10"/>
      <c r="G711" s="10"/>
      <c r="H711" s="10"/>
      <c r="I711" s="4"/>
    </row>
    <row r="712" spans="1:9" ht="15">
      <c r="A712" s="3"/>
      <c r="B712" s="19" t="s">
        <v>721</v>
      </c>
      <c r="C712" s="19"/>
      <c r="D712" s="208" t="str">
        <f>my!D299</f>
        <v>18030-43630</v>
      </c>
      <c r="E712" s="208"/>
      <c r="F712" s="10"/>
      <c r="G712" s="10"/>
      <c r="H712" s="10"/>
      <c r="I712" s="4"/>
    </row>
    <row r="713" spans="1:9" ht="14.25">
      <c r="A713" s="3"/>
      <c r="B713" s="19"/>
      <c r="C713" s="19"/>
      <c r="E713" s="10"/>
      <c r="F713" s="10"/>
      <c r="G713" s="10"/>
      <c r="H713" s="10"/>
      <c r="I713" s="4"/>
    </row>
    <row r="714" spans="1:9" ht="14.25">
      <c r="A714" s="524" t="s">
        <v>383</v>
      </c>
      <c r="B714" s="524"/>
      <c r="C714" s="524"/>
      <c r="D714" s="524"/>
      <c r="E714" s="524"/>
      <c r="F714" s="524" t="s">
        <v>720</v>
      </c>
      <c r="G714" s="524"/>
      <c r="H714" s="524"/>
      <c r="I714" s="46"/>
    </row>
    <row r="715" spans="1:9" ht="14.25">
      <c r="A715" s="533" t="s">
        <v>722</v>
      </c>
      <c r="B715" s="533"/>
      <c r="C715" s="521" t="str">
        <f>my!E274</f>
        <v>Rs.20300=00</v>
      </c>
      <c r="D715" s="521"/>
      <c r="E715" s="521"/>
      <c r="F715" s="209" t="s">
        <v>726</v>
      </c>
      <c r="G715" s="521" t="str">
        <f>my!G277</f>
        <v>Rs.60=00</v>
      </c>
      <c r="H715" s="521"/>
      <c r="I715" s="27"/>
    </row>
    <row r="716" spans="1:9" ht="14.25">
      <c r="A716" s="533" t="s">
        <v>723</v>
      </c>
      <c r="B716" s="533"/>
      <c r="C716" s="521" t="str">
        <f>my!F274</f>
        <v>Rs.2030=00</v>
      </c>
      <c r="D716" s="521"/>
      <c r="E716" s="521"/>
      <c r="F716" s="209" t="s">
        <v>727</v>
      </c>
      <c r="G716" s="521" t="str">
        <f>my!G278</f>
        <v>Rs.125=00</v>
      </c>
      <c r="H716" s="521"/>
      <c r="I716" s="27"/>
    </row>
    <row r="717" spans="1:9" ht="14.25">
      <c r="A717" s="542" t="str">
        <f>CONCATENATE("D.A",my!G15,"%")</f>
        <v>D.A24.824%</v>
      </c>
      <c r="B717" s="542"/>
      <c r="C717" s="521" t="str">
        <f>my!G274</f>
        <v>Rs.5039=00</v>
      </c>
      <c r="D717" s="521"/>
      <c r="E717" s="521"/>
      <c r="F717" s="209" t="s">
        <v>728</v>
      </c>
      <c r="G717" s="521" t="str">
        <f>my!G276</f>
        <v>Rs.200=00</v>
      </c>
      <c r="H717" s="521"/>
      <c r="I717" s="27"/>
    </row>
    <row r="718" spans="1:9" ht="14.25">
      <c r="A718" s="533" t="s">
        <v>730</v>
      </c>
      <c r="B718" s="533"/>
      <c r="C718" s="521" t="str">
        <f>my!G285</f>
        <v>--</v>
      </c>
      <c r="D718" s="521"/>
      <c r="E718" s="521"/>
      <c r="F718" s="209"/>
      <c r="G718" s="521"/>
      <c r="H718" s="521"/>
      <c r="I718" s="27"/>
    </row>
    <row r="719" spans="1:9" ht="14.25">
      <c r="A719" s="533" t="s">
        <v>724</v>
      </c>
      <c r="B719" s="533"/>
      <c r="C719" s="521" t="str">
        <f>my!H285</f>
        <v>--</v>
      </c>
      <c r="D719" s="521"/>
      <c r="E719" s="521"/>
      <c r="F719" s="209"/>
      <c r="G719" s="521"/>
      <c r="H719" s="521"/>
      <c r="I719" s="27"/>
    </row>
    <row r="720" spans="1:9" ht="14.25">
      <c r="A720" s="533" t="s">
        <v>725</v>
      </c>
      <c r="B720" s="533"/>
      <c r="C720" s="521" t="str">
        <f>my!J285</f>
        <v>Rs.95=00</v>
      </c>
      <c r="D720" s="521"/>
      <c r="E720" s="521"/>
      <c r="F720" s="209"/>
      <c r="G720" s="521"/>
      <c r="H720" s="521"/>
      <c r="I720" s="27"/>
    </row>
    <row r="721" spans="1:9" ht="14.25">
      <c r="A721" s="533" t="s">
        <v>731</v>
      </c>
      <c r="B721" s="533"/>
      <c r="C721" s="521" t="str">
        <f>my!I285</f>
        <v>Rs.75=00</v>
      </c>
      <c r="D721" s="521"/>
      <c r="E721" s="521"/>
      <c r="F721" s="209"/>
      <c r="G721" s="521"/>
      <c r="H721" s="521"/>
      <c r="I721" s="27"/>
    </row>
    <row r="722" spans="1:9" ht="14.25">
      <c r="A722" s="533" t="s">
        <v>732</v>
      </c>
      <c r="B722" s="533"/>
      <c r="C722" s="521"/>
      <c r="D722" s="521"/>
      <c r="E722" s="521"/>
      <c r="F722" s="209"/>
      <c r="G722" s="521"/>
      <c r="H722" s="521"/>
      <c r="I722" s="27"/>
    </row>
    <row r="723" spans="1:9" ht="15">
      <c r="A723" s="533" t="s">
        <v>729</v>
      </c>
      <c r="B723" s="533"/>
      <c r="C723" s="616" t="str">
        <f>my!I274</f>
        <v>Rs.27539=00</v>
      </c>
      <c r="D723" s="616"/>
      <c r="E723" s="616"/>
      <c r="F723" s="209" t="s">
        <v>729</v>
      </c>
      <c r="G723" s="616" t="str">
        <f>my!G280</f>
        <v>Rs.385=00</v>
      </c>
      <c r="H723" s="616"/>
      <c r="I723" s="27"/>
    </row>
    <row r="724" spans="2:9" ht="14.25">
      <c r="B724" s="205"/>
      <c r="C724" s="27"/>
      <c r="D724" s="27"/>
      <c r="E724" s="27"/>
      <c r="G724" s="27"/>
      <c r="H724" s="27"/>
      <c r="I724" s="27"/>
    </row>
    <row r="725" spans="1:9" ht="14.25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4.25">
      <c r="A726" s="3"/>
      <c r="B726" s="10"/>
      <c r="C726" s="10"/>
      <c r="D726" s="10"/>
      <c r="E726" s="10"/>
      <c r="F726" s="10"/>
      <c r="G726" s="10"/>
      <c r="H726" s="10"/>
      <c r="I726" s="4"/>
    </row>
    <row r="727" spans="1:9" ht="14.25">
      <c r="A727" s="3" t="s">
        <v>384</v>
      </c>
      <c r="B727" s="10"/>
      <c r="C727" s="10"/>
      <c r="D727" s="37" t="str">
        <f>my!D5</f>
        <v>SCHOOL ASSISTANT</v>
      </c>
      <c r="E727" s="10"/>
      <c r="F727" s="37" t="str">
        <f>my!D6</f>
        <v>ZPHIGH SCHOOL</v>
      </c>
      <c r="G727" s="10"/>
      <c r="H727" s="37" t="str">
        <f>my!G6</f>
        <v>JAGGAPURAM</v>
      </c>
      <c r="I727" s="4"/>
    </row>
    <row r="728" spans="1:9" ht="22.5" customHeight="1">
      <c r="A728" s="3" t="s">
        <v>385</v>
      </c>
      <c r="B728" s="10"/>
      <c r="C728" s="10" t="s">
        <v>386</v>
      </c>
      <c r="D728" s="10" t="str">
        <f>D710</f>
        <v>29.11.2010</v>
      </c>
      <c r="E728" s="10"/>
      <c r="F728" s="10"/>
      <c r="G728" s="10"/>
      <c r="H728" s="10"/>
      <c r="I728" s="4"/>
    </row>
    <row r="729" spans="1:9" ht="14.25">
      <c r="A729" s="3"/>
      <c r="B729" s="10"/>
      <c r="C729" s="10"/>
      <c r="D729" s="10"/>
      <c r="E729" s="10"/>
      <c r="F729" s="10"/>
      <c r="G729" s="10"/>
      <c r="H729" s="10"/>
      <c r="I729" s="4"/>
    </row>
    <row r="730" spans="1:9" ht="14.25">
      <c r="A730" s="3" t="s">
        <v>387</v>
      </c>
      <c r="B730" s="10"/>
      <c r="C730" s="10"/>
      <c r="D730" s="10"/>
      <c r="E730" s="10"/>
      <c r="F730" s="10"/>
      <c r="G730" s="10"/>
      <c r="H730" s="10"/>
      <c r="I730" s="4"/>
    </row>
    <row r="731" spans="1:9" ht="14.25">
      <c r="A731" s="3" t="s">
        <v>388</v>
      </c>
      <c r="B731" s="10"/>
      <c r="C731" s="10"/>
      <c r="D731" s="10"/>
      <c r="E731" s="10"/>
      <c r="F731" s="10"/>
      <c r="G731" s="10"/>
      <c r="H731" s="10"/>
      <c r="I731" s="4"/>
    </row>
    <row r="732" spans="1:9" ht="14.25">
      <c r="A732" s="3"/>
      <c r="B732" s="10"/>
      <c r="C732" s="10"/>
      <c r="D732" s="10"/>
      <c r="E732" s="10"/>
      <c r="F732" s="10"/>
      <c r="G732" s="10"/>
      <c r="H732" s="10"/>
      <c r="I732" s="4"/>
    </row>
    <row r="733" spans="1:9" ht="14.25" customHeight="1">
      <c r="A733" s="3" t="s">
        <v>389</v>
      </c>
      <c r="B733" s="10"/>
      <c r="C733" s="10"/>
      <c r="D733" s="10"/>
      <c r="E733" s="10"/>
      <c r="F733" s="10"/>
      <c r="G733" s="10"/>
      <c r="H733" s="10"/>
      <c r="I733" s="4"/>
    </row>
    <row r="734" spans="1:9" ht="14.25" customHeight="1">
      <c r="A734" s="3"/>
      <c r="B734" s="10"/>
      <c r="C734" s="10"/>
      <c r="D734" s="10"/>
      <c r="E734" s="10"/>
      <c r="F734" s="10"/>
      <c r="G734" s="10"/>
      <c r="H734" s="10"/>
      <c r="I734" s="4"/>
    </row>
    <row r="735" spans="1:9" ht="14.25" customHeight="1">
      <c r="A735" s="3"/>
      <c r="B735" s="468" t="s">
        <v>390</v>
      </c>
      <c r="C735" s="468"/>
      <c r="D735" s="468" t="s">
        <v>391</v>
      </c>
      <c r="E735" s="468"/>
      <c r="F735" s="19"/>
      <c r="G735" s="468" t="s">
        <v>392</v>
      </c>
      <c r="H735" s="468"/>
      <c r="I735" s="4"/>
    </row>
    <row r="736" spans="1:9" ht="15.75" customHeight="1">
      <c r="A736" s="3"/>
      <c r="B736" s="10"/>
      <c r="C736" s="10"/>
      <c r="D736" s="10"/>
      <c r="E736" s="10"/>
      <c r="F736" s="10"/>
      <c r="G736" s="10"/>
      <c r="H736" s="10"/>
      <c r="I736" s="4"/>
    </row>
    <row r="737" spans="1:9" ht="15.75" customHeight="1">
      <c r="A737" s="3" t="s">
        <v>393</v>
      </c>
      <c r="B737" s="10" t="s">
        <v>394</v>
      </c>
      <c r="C737" s="10"/>
      <c r="D737" s="10"/>
      <c r="E737" s="10"/>
      <c r="F737" s="10"/>
      <c r="G737" s="10"/>
      <c r="H737" s="10"/>
      <c r="I737" s="4"/>
    </row>
    <row r="738" spans="1:9" ht="14.25">
      <c r="A738" s="3"/>
      <c r="B738" s="10"/>
      <c r="C738" s="10"/>
      <c r="D738" s="10"/>
      <c r="E738" s="10"/>
      <c r="F738" s="10"/>
      <c r="G738" s="10"/>
      <c r="H738" s="10"/>
      <c r="I738" s="4"/>
    </row>
    <row r="739" spans="1:9" ht="14.25">
      <c r="A739" s="3" t="s">
        <v>393</v>
      </c>
      <c r="B739" s="10" t="s">
        <v>394</v>
      </c>
      <c r="C739" s="10"/>
      <c r="D739" s="10"/>
      <c r="E739" s="10"/>
      <c r="F739" s="10"/>
      <c r="G739" s="10"/>
      <c r="H739" s="10"/>
      <c r="I739" s="4"/>
    </row>
    <row r="740" spans="1:9" ht="14.25">
      <c r="A740" s="3"/>
      <c r="B740" s="10"/>
      <c r="C740" s="10"/>
      <c r="D740" s="10"/>
      <c r="E740" s="10"/>
      <c r="F740" s="10"/>
      <c r="G740" s="10"/>
      <c r="H740" s="10"/>
      <c r="I740" s="4"/>
    </row>
    <row r="741" spans="1:9" ht="14.25">
      <c r="A741" s="3" t="s">
        <v>393</v>
      </c>
      <c r="B741" s="10" t="s">
        <v>394</v>
      </c>
      <c r="C741" s="10"/>
      <c r="D741" s="10"/>
      <c r="E741" s="10"/>
      <c r="F741" s="10"/>
      <c r="G741" s="10"/>
      <c r="H741" s="10"/>
      <c r="I741" s="4"/>
    </row>
    <row r="742" spans="1:9" ht="14.25">
      <c r="A742" s="3"/>
      <c r="B742" s="10"/>
      <c r="C742" s="10"/>
      <c r="D742" s="10"/>
      <c r="E742" s="10"/>
      <c r="F742" s="10"/>
      <c r="G742" s="10"/>
      <c r="H742" s="10"/>
      <c r="I742" s="4"/>
    </row>
    <row r="743" spans="1:9" ht="14.25">
      <c r="A743" s="3"/>
      <c r="B743" s="10"/>
      <c r="C743" s="10"/>
      <c r="D743" s="10"/>
      <c r="E743" s="10"/>
      <c r="F743" s="10"/>
      <c r="G743" s="10"/>
      <c r="H743" s="10"/>
      <c r="I743" s="4"/>
    </row>
    <row r="744" spans="1:9" ht="14.25">
      <c r="A744" s="3" t="s">
        <v>396</v>
      </c>
      <c r="B744" s="10"/>
      <c r="C744" s="10"/>
      <c r="D744" s="10"/>
      <c r="E744" s="10"/>
      <c r="F744" s="10"/>
      <c r="G744" s="10"/>
      <c r="H744" s="10"/>
      <c r="I744" s="4"/>
    </row>
    <row r="745" spans="1:9" ht="14.25">
      <c r="A745" s="3"/>
      <c r="B745" s="10"/>
      <c r="C745" s="10"/>
      <c r="D745" s="10"/>
      <c r="E745" s="10"/>
      <c r="F745" s="10"/>
      <c r="G745" s="10"/>
      <c r="H745" s="10"/>
      <c r="I745" s="4"/>
    </row>
    <row r="746" spans="1:9" ht="14.25">
      <c r="A746" s="3" t="s">
        <v>397</v>
      </c>
      <c r="B746" s="10"/>
      <c r="C746" s="10"/>
      <c r="D746" s="10"/>
      <c r="E746" s="10"/>
      <c r="F746" s="10"/>
      <c r="G746" s="10"/>
      <c r="H746" s="10"/>
      <c r="I746" s="4"/>
    </row>
    <row r="747" spans="1:9" ht="14.25">
      <c r="A747" s="3"/>
      <c r="B747" s="10"/>
      <c r="C747" s="10"/>
      <c r="D747" s="10"/>
      <c r="E747" s="10"/>
      <c r="F747" s="10"/>
      <c r="G747" s="10"/>
      <c r="H747" s="10"/>
      <c r="I747" s="4"/>
    </row>
    <row r="748" spans="1:9" ht="14.25" customHeight="1">
      <c r="A748" s="3" t="s">
        <v>398</v>
      </c>
      <c r="B748" s="10"/>
      <c r="C748" s="10"/>
      <c r="D748" s="10"/>
      <c r="E748" s="10"/>
      <c r="F748" s="10"/>
      <c r="G748" s="10"/>
      <c r="H748" s="10"/>
      <c r="I748" s="4"/>
    </row>
    <row r="749" spans="1:9" ht="14.25" customHeight="1">
      <c r="A749" s="3" t="s">
        <v>399</v>
      </c>
      <c r="B749" s="10"/>
      <c r="C749" s="10"/>
      <c r="D749" s="10"/>
      <c r="E749" s="10"/>
      <c r="F749" s="10"/>
      <c r="G749" s="10"/>
      <c r="H749" s="10"/>
      <c r="I749" s="4"/>
    </row>
    <row r="750" spans="1:9" ht="14.25">
      <c r="A750" s="3"/>
      <c r="B750" s="10"/>
      <c r="C750" s="10"/>
      <c r="D750" s="10"/>
      <c r="E750" s="10"/>
      <c r="F750" s="10"/>
      <c r="G750" s="10"/>
      <c r="H750" s="10"/>
      <c r="I750" s="4"/>
    </row>
    <row r="751" spans="1:9" ht="14.25">
      <c r="A751" s="3"/>
      <c r="B751" s="10"/>
      <c r="C751" s="10"/>
      <c r="D751" s="10"/>
      <c r="E751" s="10"/>
      <c r="F751" s="10"/>
      <c r="G751" s="10"/>
      <c r="H751" s="10"/>
      <c r="I751" s="4"/>
    </row>
    <row r="752" spans="1:9" ht="14.25">
      <c r="A752" s="3"/>
      <c r="B752" s="10"/>
      <c r="C752" s="10" t="s">
        <v>400</v>
      </c>
      <c r="D752" s="10"/>
      <c r="E752" s="10"/>
      <c r="F752" s="10"/>
      <c r="G752" s="10"/>
      <c r="H752" s="10"/>
      <c r="I752" s="4"/>
    </row>
    <row r="753" spans="1:9" ht="14.25">
      <c r="A753" s="3"/>
      <c r="B753" s="10"/>
      <c r="C753" s="10"/>
      <c r="D753" s="10"/>
      <c r="E753" s="10"/>
      <c r="F753" s="10"/>
      <c r="G753" s="10"/>
      <c r="H753" s="10"/>
      <c r="I753" s="4"/>
    </row>
    <row r="754" spans="1:9" ht="14.25">
      <c r="A754" s="3"/>
      <c r="B754" s="10"/>
      <c r="C754" s="10"/>
      <c r="D754" s="10"/>
      <c r="E754" s="10"/>
      <c r="F754" s="10"/>
      <c r="G754" s="10"/>
      <c r="H754" s="10"/>
      <c r="I754" s="4"/>
    </row>
    <row r="755" spans="1:9" ht="14.25">
      <c r="A755" s="3"/>
      <c r="B755" s="10"/>
      <c r="C755" s="10" t="s">
        <v>300</v>
      </c>
      <c r="D755" s="10"/>
      <c r="E755" s="10"/>
      <c r="F755" s="10"/>
      <c r="G755" s="10"/>
      <c r="H755" s="10"/>
      <c r="I755" s="4"/>
    </row>
    <row r="756" spans="1:9" ht="14.25">
      <c r="A756" s="3"/>
      <c r="B756" s="10"/>
      <c r="C756" s="10"/>
      <c r="D756" s="10"/>
      <c r="E756" s="10"/>
      <c r="F756" s="10"/>
      <c r="G756" s="10"/>
      <c r="H756" s="10"/>
      <c r="I756" s="4"/>
    </row>
    <row r="757" spans="1:9" ht="14.25">
      <c r="A757" s="3"/>
      <c r="B757" s="10"/>
      <c r="C757" s="10"/>
      <c r="D757" s="10"/>
      <c r="E757" s="10"/>
      <c r="F757" s="10"/>
      <c r="G757" s="10"/>
      <c r="H757" s="10"/>
      <c r="I757" s="4"/>
    </row>
    <row r="758" spans="1:9" ht="14.25">
      <c r="A758" s="3"/>
      <c r="B758" s="10"/>
      <c r="C758" s="10" t="s">
        <v>401</v>
      </c>
      <c r="D758" s="10"/>
      <c r="E758" s="10"/>
      <c r="F758" s="10"/>
      <c r="G758" s="10"/>
      <c r="H758" s="10"/>
      <c r="I758" s="4"/>
    </row>
    <row r="759" spans="1:9" ht="12" customHeight="1">
      <c r="A759" s="3"/>
      <c r="B759" s="10"/>
      <c r="C759" s="10"/>
      <c r="D759" s="10"/>
      <c r="E759" s="10"/>
      <c r="F759" s="10"/>
      <c r="G759" s="10"/>
      <c r="H759" s="10"/>
      <c r="I759" s="4"/>
    </row>
    <row r="760" spans="1:9" ht="14.25">
      <c r="A760" s="3"/>
      <c r="B760" s="10"/>
      <c r="C760" s="522" t="s">
        <v>402</v>
      </c>
      <c r="D760" s="522"/>
      <c r="E760" s="522"/>
      <c r="F760" s="522"/>
      <c r="G760" s="522"/>
      <c r="H760" s="10"/>
      <c r="I760" s="4"/>
    </row>
    <row r="761" spans="1:9" ht="14.25">
      <c r="A761" s="3"/>
      <c r="B761" s="10"/>
      <c r="C761" s="522"/>
      <c r="D761" s="522"/>
      <c r="E761" s="522"/>
      <c r="F761" s="522"/>
      <c r="G761" s="522"/>
      <c r="H761" s="10"/>
      <c r="I761" s="4"/>
    </row>
    <row r="762" spans="1:9" ht="15">
      <c r="A762" s="3"/>
      <c r="B762" s="10"/>
      <c r="C762" s="58"/>
      <c r="D762" s="58"/>
      <c r="E762" s="58"/>
      <c r="F762" s="58"/>
      <c r="G762" s="58"/>
      <c r="H762" s="10"/>
      <c r="I762" s="4"/>
    </row>
    <row r="763" spans="1:9" ht="15">
      <c r="A763" s="3"/>
      <c r="B763" s="10"/>
      <c r="C763" s="58"/>
      <c r="D763" s="58"/>
      <c r="E763" s="58"/>
      <c r="F763" s="58"/>
      <c r="G763" s="58"/>
      <c r="H763" s="10"/>
      <c r="I763" s="4"/>
    </row>
    <row r="764" spans="1:9" ht="14.25">
      <c r="A764" s="3"/>
      <c r="B764" s="10"/>
      <c r="C764" s="10"/>
      <c r="D764" s="10"/>
      <c r="E764" s="10"/>
      <c r="F764" s="10"/>
      <c r="G764" s="10"/>
      <c r="H764" s="10"/>
      <c r="I764" s="4"/>
    </row>
    <row r="765" spans="1:9" ht="14.25">
      <c r="A765" s="3"/>
      <c r="B765" s="10"/>
      <c r="C765" s="10"/>
      <c r="D765" s="10"/>
      <c r="E765" s="10"/>
      <c r="F765" s="10"/>
      <c r="G765" s="10"/>
      <c r="H765" s="10"/>
      <c r="I765" s="4"/>
    </row>
    <row r="766" spans="1:9" ht="14.25">
      <c r="A766" s="3" t="s">
        <v>395</v>
      </c>
      <c r="B766" s="10" t="s">
        <v>403</v>
      </c>
      <c r="C766" s="10"/>
      <c r="D766" s="10"/>
      <c r="E766" s="10"/>
      <c r="F766" s="10"/>
      <c r="G766" s="10"/>
      <c r="H766" s="10"/>
      <c r="I766" s="4"/>
    </row>
    <row r="767" spans="1:9" ht="14.25">
      <c r="A767" s="3"/>
      <c r="B767" s="10"/>
      <c r="C767" s="10"/>
      <c r="D767" s="10"/>
      <c r="E767" s="10"/>
      <c r="F767" s="10"/>
      <c r="G767" s="10"/>
      <c r="H767" s="10"/>
      <c r="I767" s="4"/>
    </row>
    <row r="768" spans="1:9" ht="14.25">
      <c r="A768" s="3"/>
      <c r="B768" s="10" t="s">
        <v>404</v>
      </c>
      <c r="C768" s="10"/>
      <c r="D768" s="10"/>
      <c r="E768" s="10"/>
      <c r="F768" s="10"/>
      <c r="G768" s="10"/>
      <c r="H768" s="10"/>
      <c r="I768" s="4"/>
    </row>
    <row r="769" spans="1:9" ht="14.25">
      <c r="A769" s="3"/>
      <c r="B769" s="10"/>
      <c r="C769" s="10"/>
      <c r="D769" s="10"/>
      <c r="E769" s="10"/>
      <c r="F769" s="10"/>
      <c r="G769" s="10"/>
      <c r="H769" s="10"/>
      <c r="I769" s="4"/>
    </row>
    <row r="770" spans="1:9" ht="14.25">
      <c r="A770" s="3"/>
      <c r="B770" s="10" t="s">
        <v>405</v>
      </c>
      <c r="C770" s="10"/>
      <c r="D770" s="10"/>
      <c r="E770" s="10"/>
      <c r="F770" s="10"/>
      <c r="G770" s="10"/>
      <c r="H770" s="10"/>
      <c r="I770" s="4"/>
    </row>
    <row r="771" spans="1:9" ht="14.25">
      <c r="A771" s="3"/>
      <c r="B771" s="10"/>
      <c r="C771" s="10"/>
      <c r="D771" s="10"/>
      <c r="E771" s="10"/>
      <c r="F771" s="10"/>
      <c r="G771" s="10"/>
      <c r="H771" s="10"/>
      <c r="I771" s="4"/>
    </row>
    <row r="772" spans="1:9" ht="14.25">
      <c r="A772" s="3"/>
      <c r="B772" s="522" t="s">
        <v>406</v>
      </c>
      <c r="C772" s="522"/>
      <c r="D772" s="522"/>
      <c r="E772" s="522"/>
      <c r="F772" s="522"/>
      <c r="G772" s="522"/>
      <c r="H772" s="522"/>
      <c r="I772" s="4"/>
    </row>
    <row r="773" spans="1:9" ht="14.25">
      <c r="A773" s="3"/>
      <c r="B773" s="522"/>
      <c r="C773" s="522"/>
      <c r="D773" s="522"/>
      <c r="E773" s="522"/>
      <c r="F773" s="522"/>
      <c r="G773" s="522"/>
      <c r="H773" s="522"/>
      <c r="I773" s="4"/>
    </row>
    <row r="774" spans="1:9" ht="14.25">
      <c r="A774" s="3"/>
      <c r="B774" s="10"/>
      <c r="C774" s="10"/>
      <c r="D774" s="10"/>
      <c r="E774" s="10"/>
      <c r="F774" s="10"/>
      <c r="G774" s="10"/>
      <c r="H774" s="10"/>
      <c r="I774" s="4"/>
    </row>
    <row r="775" spans="1:9" ht="14.25">
      <c r="A775" s="3"/>
      <c r="B775" s="10"/>
      <c r="C775" s="10"/>
      <c r="D775" s="10"/>
      <c r="E775" s="10"/>
      <c r="F775" s="10"/>
      <c r="G775" s="10"/>
      <c r="H775" s="10"/>
      <c r="I775" s="4"/>
    </row>
    <row r="776" spans="1:9" ht="14.25">
      <c r="A776" s="3" t="s">
        <v>407</v>
      </c>
      <c r="B776" s="10"/>
      <c r="C776" s="10"/>
      <c r="D776" s="10"/>
      <c r="E776" s="10"/>
      <c r="F776" s="10"/>
      <c r="G776" s="10"/>
      <c r="H776" s="10"/>
      <c r="I776" s="4"/>
    </row>
    <row r="777" spans="1:9" ht="14.25">
      <c r="A777" s="3"/>
      <c r="B777" s="10"/>
      <c r="C777" s="10"/>
      <c r="D777" s="10"/>
      <c r="E777" s="10"/>
      <c r="F777" s="10"/>
      <c r="G777" s="10"/>
      <c r="H777" s="10"/>
      <c r="I777" s="4"/>
    </row>
    <row r="778" spans="1:9" ht="14.25">
      <c r="A778" s="3"/>
      <c r="B778" s="10"/>
      <c r="C778" s="10"/>
      <c r="D778" s="10"/>
      <c r="E778" s="10"/>
      <c r="F778" s="10"/>
      <c r="G778" s="10"/>
      <c r="H778" s="10"/>
      <c r="I778" s="4"/>
    </row>
    <row r="779" spans="1:9" ht="14.25">
      <c r="A779" s="3" t="s">
        <v>407</v>
      </c>
      <c r="B779" s="10"/>
      <c r="C779" s="10"/>
      <c r="D779" s="10"/>
      <c r="E779" s="10"/>
      <c r="F779" s="10"/>
      <c r="G779" s="10"/>
      <c r="H779" s="10"/>
      <c r="I779" s="4"/>
    </row>
    <row r="780" spans="1:9" ht="14.25">
      <c r="A780" s="3"/>
      <c r="B780" s="10"/>
      <c r="C780" s="10"/>
      <c r="D780" s="10"/>
      <c r="E780" s="10"/>
      <c r="F780" s="10"/>
      <c r="G780" s="10"/>
      <c r="H780" s="10"/>
      <c r="I780" s="4"/>
    </row>
    <row r="781" spans="1:9" ht="14.25">
      <c r="A781" s="3"/>
      <c r="B781" s="10"/>
      <c r="C781" s="10"/>
      <c r="D781" s="10"/>
      <c r="E781" s="10"/>
      <c r="F781" s="10"/>
      <c r="G781" s="10"/>
      <c r="H781" s="10"/>
      <c r="I781" s="4"/>
    </row>
    <row r="782" spans="1:9" ht="14.25">
      <c r="A782" s="3" t="s">
        <v>407</v>
      </c>
      <c r="B782" s="10"/>
      <c r="C782" s="10"/>
      <c r="D782" s="10"/>
      <c r="E782" s="10"/>
      <c r="F782" s="10"/>
      <c r="G782" s="10"/>
      <c r="H782" s="10"/>
      <c r="I782" s="4"/>
    </row>
    <row r="783" spans="1:9" ht="22.5" customHeight="1">
      <c r="A783" s="3"/>
      <c r="B783" s="10"/>
      <c r="C783" s="10"/>
      <c r="D783" s="10"/>
      <c r="E783" s="10"/>
      <c r="F783" s="10"/>
      <c r="G783" s="10"/>
      <c r="H783" s="10"/>
      <c r="I783" s="4"/>
    </row>
    <row r="784" spans="1:9" ht="42.75">
      <c r="A784" s="525" t="s">
        <v>412</v>
      </c>
      <c r="B784" s="521" t="s">
        <v>408</v>
      </c>
      <c r="C784" s="521"/>
      <c r="D784" s="521" t="s">
        <v>410</v>
      </c>
      <c r="E784" s="521"/>
      <c r="F784" s="57" t="s">
        <v>411</v>
      </c>
      <c r="G784" s="525" t="s">
        <v>413</v>
      </c>
      <c r="H784" s="525"/>
      <c r="I784" s="521" t="s">
        <v>414</v>
      </c>
    </row>
    <row r="785" spans="1:9" ht="14.25">
      <c r="A785" s="525"/>
      <c r="B785" s="21" t="s">
        <v>30</v>
      </c>
      <c r="C785" s="21" t="s">
        <v>409</v>
      </c>
      <c r="D785" s="21" t="s">
        <v>30</v>
      </c>
      <c r="E785" s="21" t="s">
        <v>409</v>
      </c>
      <c r="F785" s="57" t="s">
        <v>415</v>
      </c>
      <c r="G785" s="21" t="s">
        <v>30</v>
      </c>
      <c r="H785" s="21" t="s">
        <v>409</v>
      </c>
      <c r="I785" s="521"/>
    </row>
    <row r="786" spans="1:9" ht="14.25">
      <c r="A786" s="465" t="s">
        <v>416</v>
      </c>
      <c r="B786" s="7"/>
      <c r="C786" s="9"/>
      <c r="D786" s="7"/>
      <c r="E786" s="9"/>
      <c r="F786" s="9"/>
      <c r="G786" s="8"/>
      <c r="H786" s="9"/>
      <c r="I786" s="9"/>
    </row>
    <row r="787" spans="1:9" ht="18.75" customHeight="1">
      <c r="A787" s="466"/>
      <c r="B787" s="3"/>
      <c r="C787" s="4"/>
      <c r="D787" s="3"/>
      <c r="E787" s="4"/>
      <c r="F787" s="4"/>
      <c r="G787" s="10"/>
      <c r="H787" s="4"/>
      <c r="I787" s="4"/>
    </row>
    <row r="788" spans="1:9" ht="14.25">
      <c r="A788" s="465" t="s">
        <v>417</v>
      </c>
      <c r="B788" s="3"/>
      <c r="C788" s="4"/>
      <c r="D788" s="3"/>
      <c r="E788" s="4"/>
      <c r="F788" s="4"/>
      <c r="G788" s="10"/>
      <c r="H788" s="4"/>
      <c r="I788" s="4"/>
    </row>
    <row r="789" spans="1:9" ht="18.75" customHeight="1">
      <c r="A789" s="466"/>
      <c r="B789" s="3"/>
      <c r="C789" s="4"/>
      <c r="D789" s="3"/>
      <c r="E789" s="4"/>
      <c r="F789" s="4"/>
      <c r="G789" s="10"/>
      <c r="H789" s="4"/>
      <c r="I789" s="4"/>
    </row>
    <row r="790" spans="1:9" ht="14.25">
      <c r="A790" s="465" t="s">
        <v>418</v>
      </c>
      <c r="B790" s="3"/>
      <c r="C790" s="4"/>
      <c r="D790" s="3"/>
      <c r="E790" s="4"/>
      <c r="F790" s="4"/>
      <c r="G790" s="10"/>
      <c r="H790" s="4"/>
      <c r="I790" s="4"/>
    </row>
    <row r="791" spans="1:9" ht="18.75" customHeight="1">
      <c r="A791" s="466"/>
      <c r="B791" s="3"/>
      <c r="C791" s="4"/>
      <c r="D791" s="3"/>
      <c r="E791" s="4"/>
      <c r="F791" s="4"/>
      <c r="G791" s="10"/>
      <c r="H791" s="4"/>
      <c r="I791" s="4"/>
    </row>
    <row r="792" spans="1:9" ht="14.25">
      <c r="A792" s="465" t="s">
        <v>419</v>
      </c>
      <c r="B792" s="3"/>
      <c r="C792" s="4"/>
      <c r="D792" s="3"/>
      <c r="E792" s="4"/>
      <c r="F792" s="4"/>
      <c r="G792" s="10"/>
      <c r="H792" s="4"/>
      <c r="I792" s="4"/>
    </row>
    <row r="793" spans="1:9" ht="18.75" customHeight="1">
      <c r="A793" s="466"/>
      <c r="B793" s="3"/>
      <c r="C793" s="4"/>
      <c r="D793" s="3"/>
      <c r="E793" s="4"/>
      <c r="F793" s="4"/>
      <c r="G793" s="10"/>
      <c r="H793" s="4"/>
      <c r="I793" s="4"/>
    </row>
    <row r="794" spans="1:9" ht="14.25">
      <c r="A794" s="465" t="s">
        <v>420</v>
      </c>
      <c r="B794" s="3"/>
      <c r="C794" s="4"/>
      <c r="D794" s="3"/>
      <c r="E794" s="4"/>
      <c r="F794" s="4"/>
      <c r="G794" s="10"/>
      <c r="H794" s="4"/>
      <c r="I794" s="4"/>
    </row>
    <row r="795" spans="1:9" ht="18.75" customHeight="1">
      <c r="A795" s="466"/>
      <c r="B795" s="3"/>
      <c r="C795" s="4"/>
      <c r="D795" s="3"/>
      <c r="E795" s="4"/>
      <c r="F795" s="4"/>
      <c r="G795" s="10"/>
      <c r="H795" s="4"/>
      <c r="I795" s="4"/>
    </row>
    <row r="796" spans="1:9" ht="14.25">
      <c r="A796" s="465" t="s">
        <v>421</v>
      </c>
      <c r="B796" s="3"/>
      <c r="C796" s="4"/>
      <c r="D796" s="3"/>
      <c r="E796" s="4"/>
      <c r="F796" s="4"/>
      <c r="G796" s="10"/>
      <c r="H796" s="4"/>
      <c r="I796" s="4"/>
    </row>
    <row r="797" spans="1:9" ht="18.75" customHeight="1">
      <c r="A797" s="466"/>
      <c r="B797" s="3"/>
      <c r="C797" s="4"/>
      <c r="D797" s="3"/>
      <c r="E797" s="4"/>
      <c r="F797" s="4"/>
      <c r="G797" s="10"/>
      <c r="H797" s="4"/>
      <c r="I797" s="4"/>
    </row>
    <row r="798" spans="1:9" ht="14.25">
      <c r="A798" s="465" t="s">
        <v>422</v>
      </c>
      <c r="B798" s="3"/>
      <c r="C798" s="4"/>
      <c r="D798" s="3"/>
      <c r="E798" s="4"/>
      <c r="F798" s="4"/>
      <c r="G798" s="10"/>
      <c r="H798" s="4"/>
      <c r="I798" s="4"/>
    </row>
    <row r="799" spans="1:9" ht="18.75" customHeight="1">
      <c r="A799" s="466"/>
      <c r="B799" s="3"/>
      <c r="C799" s="4"/>
      <c r="D799" s="3"/>
      <c r="E799" s="4"/>
      <c r="F799" s="4"/>
      <c r="G799" s="10"/>
      <c r="H799" s="4"/>
      <c r="I799" s="4"/>
    </row>
    <row r="800" spans="1:9" ht="14.25">
      <c r="A800" s="465" t="s">
        <v>423</v>
      </c>
      <c r="B800" s="3"/>
      <c r="C800" s="4"/>
      <c r="D800" s="3"/>
      <c r="E800" s="4"/>
      <c r="F800" s="4"/>
      <c r="G800" s="10"/>
      <c r="H800" s="4"/>
      <c r="I800" s="4"/>
    </row>
    <row r="801" spans="1:9" ht="18.75" customHeight="1">
      <c r="A801" s="466"/>
      <c r="B801" s="3"/>
      <c r="C801" s="4"/>
      <c r="D801" s="3"/>
      <c r="E801" s="4"/>
      <c r="F801" s="4"/>
      <c r="G801" s="10"/>
      <c r="H801" s="4"/>
      <c r="I801" s="4"/>
    </row>
    <row r="802" spans="1:9" ht="14.25">
      <c r="A802" s="465" t="s">
        <v>424</v>
      </c>
      <c r="B802" s="3"/>
      <c r="C802" s="4"/>
      <c r="D802" s="3"/>
      <c r="E802" s="4"/>
      <c r="F802" s="4"/>
      <c r="G802" s="10"/>
      <c r="H802" s="4"/>
      <c r="I802" s="4"/>
    </row>
    <row r="803" spans="1:9" ht="18.75" customHeight="1">
      <c r="A803" s="466"/>
      <c r="B803" s="3"/>
      <c r="C803" s="4"/>
      <c r="D803" s="3"/>
      <c r="E803" s="4"/>
      <c r="F803" s="4"/>
      <c r="G803" s="10"/>
      <c r="H803" s="4"/>
      <c r="I803" s="4"/>
    </row>
    <row r="804" spans="1:9" ht="14.25">
      <c r="A804" s="465" t="s">
        <v>425</v>
      </c>
      <c r="B804" s="3"/>
      <c r="C804" s="4"/>
      <c r="D804" s="3"/>
      <c r="E804" s="4"/>
      <c r="F804" s="4"/>
      <c r="G804" s="10"/>
      <c r="H804" s="4"/>
      <c r="I804" s="4"/>
    </row>
    <row r="805" spans="1:9" ht="18.75" customHeight="1">
      <c r="A805" s="466"/>
      <c r="B805" s="3"/>
      <c r="C805" s="4"/>
      <c r="D805" s="3"/>
      <c r="E805" s="4"/>
      <c r="F805" s="4"/>
      <c r="G805" s="10"/>
      <c r="H805" s="4"/>
      <c r="I805" s="4"/>
    </row>
    <row r="806" spans="1:9" ht="14.25">
      <c r="A806" s="465" t="s">
        <v>426</v>
      </c>
      <c r="B806" s="3"/>
      <c r="C806" s="4"/>
      <c r="D806" s="3"/>
      <c r="E806" s="4"/>
      <c r="F806" s="4"/>
      <c r="G806" s="10"/>
      <c r="H806" s="4"/>
      <c r="I806" s="4"/>
    </row>
    <row r="807" spans="1:9" ht="18.75" customHeight="1">
      <c r="A807" s="466"/>
      <c r="B807" s="3"/>
      <c r="C807" s="4"/>
      <c r="D807" s="3"/>
      <c r="E807" s="4"/>
      <c r="F807" s="4"/>
      <c r="G807" s="10"/>
      <c r="H807" s="4"/>
      <c r="I807" s="4"/>
    </row>
    <row r="808" spans="1:9" ht="14.25">
      <c r="A808" s="528" t="s">
        <v>427</v>
      </c>
      <c r="B808" s="3"/>
      <c r="C808" s="4"/>
      <c r="D808" s="3"/>
      <c r="E808" s="4"/>
      <c r="F808" s="4"/>
      <c r="G808" s="10"/>
      <c r="H808" s="4"/>
      <c r="I808" s="4"/>
    </row>
    <row r="809" spans="1:9" ht="14.25">
      <c r="A809" s="529"/>
      <c r="B809" s="3"/>
      <c r="C809" s="4"/>
      <c r="D809" s="3"/>
      <c r="E809" s="4"/>
      <c r="F809" s="4"/>
      <c r="G809" s="10"/>
      <c r="H809" s="4"/>
      <c r="I809" s="4"/>
    </row>
    <row r="810" spans="1:9" ht="14.25">
      <c r="A810" s="62"/>
      <c r="B810" s="3"/>
      <c r="C810" s="4"/>
      <c r="D810" s="3"/>
      <c r="E810" s="4"/>
      <c r="F810" s="4"/>
      <c r="G810" s="10"/>
      <c r="H810" s="4"/>
      <c r="I810" s="4"/>
    </row>
    <row r="811" spans="1:9" ht="14.25">
      <c r="A811" s="62"/>
      <c r="B811" s="3"/>
      <c r="C811" s="4"/>
      <c r="D811" s="3"/>
      <c r="E811" s="4"/>
      <c r="F811" s="4"/>
      <c r="G811" s="10"/>
      <c r="H811" s="4"/>
      <c r="I811" s="4"/>
    </row>
    <row r="812" spans="1:9" ht="18.75" customHeight="1">
      <c r="A812" s="63"/>
      <c r="B812" s="5"/>
      <c r="C812" s="6"/>
      <c r="D812" s="5"/>
      <c r="E812" s="6"/>
      <c r="F812" s="6"/>
      <c r="G812" s="11"/>
      <c r="H812" s="6"/>
      <c r="I812" s="6"/>
    </row>
    <row r="813" spans="1:9" ht="18.75" customHeight="1">
      <c r="A813" s="7"/>
      <c r="B813" s="531" t="s">
        <v>428</v>
      </c>
      <c r="C813" s="531"/>
      <c r="D813" s="531"/>
      <c r="E813" s="531"/>
      <c r="F813" s="531"/>
      <c r="G813" s="531"/>
      <c r="H813" s="531"/>
      <c r="I813" s="9"/>
    </row>
    <row r="814" spans="1:9" ht="14.25">
      <c r="A814" s="3"/>
      <c r="B814" s="10"/>
      <c r="C814" s="10"/>
      <c r="D814" s="10"/>
      <c r="E814" s="10"/>
      <c r="F814" s="10"/>
      <c r="G814" s="10"/>
      <c r="H814" s="10"/>
      <c r="I814" s="4"/>
    </row>
    <row r="815" spans="1:9" ht="14.25">
      <c r="A815" s="3"/>
      <c r="B815" s="10" t="s">
        <v>429</v>
      </c>
      <c r="C815" s="10"/>
      <c r="D815" s="10"/>
      <c r="E815" s="10"/>
      <c r="F815" s="10"/>
      <c r="G815" s="10"/>
      <c r="H815" s="10"/>
      <c r="I815" s="4"/>
    </row>
    <row r="816" spans="1:9" ht="14.25">
      <c r="A816" s="3" t="s">
        <v>516</v>
      </c>
      <c r="B816" s="10"/>
      <c r="C816" s="10"/>
      <c r="D816" s="10" t="str">
        <f>CONCATENATE(D708)</f>
        <v>K.L.RAVINDRANADH, SCHOOL ASSISTANT of the ZPHIGH SCHOOL JAGGAPURAM</v>
      </c>
      <c r="E816" s="10"/>
      <c r="F816" s="39"/>
      <c r="G816" s="10"/>
      <c r="I816" s="4"/>
    </row>
    <row r="817" spans="1:9" ht="14.25">
      <c r="A817" s="3"/>
      <c r="B817" s="10"/>
      <c r="C817" s="10"/>
      <c r="D817" s="10"/>
      <c r="E817" s="10"/>
      <c r="F817" s="10"/>
      <c r="G817" s="10"/>
      <c r="H817" s="10"/>
      <c r="I817" s="4"/>
    </row>
    <row r="818" spans="1:9" ht="14.25">
      <c r="A818" s="3"/>
      <c r="B818" s="10"/>
      <c r="C818" s="10"/>
      <c r="D818" s="10"/>
      <c r="E818" s="10"/>
      <c r="F818" s="10"/>
      <c r="G818" s="10"/>
      <c r="H818" s="10"/>
      <c r="I818" s="4"/>
    </row>
    <row r="819" spans="1:9" ht="14.25">
      <c r="A819" s="3"/>
      <c r="B819" s="10"/>
      <c r="C819" s="10"/>
      <c r="D819" s="10"/>
      <c r="E819" s="10"/>
      <c r="F819" s="10"/>
      <c r="G819" s="10"/>
      <c r="H819" s="10"/>
      <c r="I819" s="4"/>
    </row>
    <row r="820" spans="1:9" ht="14.25">
      <c r="A820" s="3"/>
      <c r="B820" s="10"/>
      <c r="C820" s="10"/>
      <c r="D820" s="10"/>
      <c r="E820" s="10"/>
      <c r="F820" s="10"/>
      <c r="G820" s="10"/>
      <c r="H820" s="10"/>
      <c r="I820" s="4"/>
    </row>
    <row r="821" spans="1:9" ht="14.25">
      <c r="A821" s="3"/>
      <c r="B821" s="10"/>
      <c r="C821" s="10"/>
      <c r="D821" s="10"/>
      <c r="E821" s="10"/>
      <c r="F821" s="10"/>
      <c r="G821" s="10"/>
      <c r="H821" s="10"/>
      <c r="I821" s="4"/>
    </row>
    <row r="822" spans="1:9" ht="14.25">
      <c r="A822" s="3"/>
      <c r="B822" s="10"/>
      <c r="C822" s="10"/>
      <c r="D822" s="10"/>
      <c r="E822" s="10"/>
      <c r="F822" s="10"/>
      <c r="G822" s="10"/>
      <c r="H822" s="10"/>
      <c r="I822" s="4"/>
    </row>
    <row r="823" spans="1:9" ht="18.75" customHeight="1">
      <c r="A823" s="3"/>
      <c r="B823" s="467" t="s">
        <v>430</v>
      </c>
      <c r="C823" s="467"/>
      <c r="D823" s="467"/>
      <c r="E823" s="467"/>
      <c r="F823" s="467"/>
      <c r="G823" s="467"/>
      <c r="H823" s="467"/>
      <c r="I823" s="4"/>
    </row>
    <row r="824" spans="1:9" ht="14.25">
      <c r="A824" s="3"/>
      <c r="B824" s="10"/>
      <c r="C824" s="10"/>
      <c r="D824" s="10"/>
      <c r="E824" s="10"/>
      <c r="F824" s="10"/>
      <c r="G824" s="10"/>
      <c r="H824" s="10"/>
      <c r="I824" s="4"/>
    </row>
    <row r="825" spans="1:9" ht="14.25">
      <c r="A825" s="3"/>
      <c r="B825" s="10" t="s">
        <v>431</v>
      </c>
      <c r="C825" s="10"/>
      <c r="D825" s="10"/>
      <c r="E825" s="10"/>
      <c r="F825" s="10"/>
      <c r="G825" s="10"/>
      <c r="H825" s="10"/>
      <c r="I825" s="4"/>
    </row>
    <row r="826" spans="1:9" ht="14.25">
      <c r="A826" s="3" t="s">
        <v>432</v>
      </c>
      <c r="B826" s="10"/>
      <c r="C826" s="10"/>
      <c r="D826" s="10" t="str">
        <f>D816</f>
        <v>K.L.RAVINDRANADH, SCHOOL ASSISTANT of the ZPHIGH SCHOOL JAGGAPURAM</v>
      </c>
      <c r="E826" s="10"/>
      <c r="F826" s="39"/>
      <c r="G826" s="10"/>
      <c r="I826" s="4"/>
    </row>
    <row r="827" spans="1:9" ht="14.25">
      <c r="A827" s="3"/>
      <c r="B827" s="10"/>
      <c r="C827" s="10"/>
      <c r="D827" s="10"/>
      <c r="E827" s="10"/>
      <c r="F827" s="10"/>
      <c r="G827" s="10"/>
      <c r="H827" s="10"/>
      <c r="I827" s="4"/>
    </row>
    <row r="828" spans="1:9" ht="14.25">
      <c r="A828" s="3"/>
      <c r="B828" s="10"/>
      <c r="C828" s="10"/>
      <c r="D828" s="10"/>
      <c r="E828" s="10"/>
      <c r="F828" s="10"/>
      <c r="G828" s="10"/>
      <c r="H828" s="10"/>
      <c r="I828" s="4"/>
    </row>
    <row r="829" spans="1:9" ht="14.25">
      <c r="A829" s="3"/>
      <c r="B829" s="10"/>
      <c r="C829" s="10"/>
      <c r="D829" s="10"/>
      <c r="E829" s="10"/>
      <c r="F829" s="10"/>
      <c r="G829" s="10"/>
      <c r="H829" s="10"/>
      <c r="I829" s="4"/>
    </row>
    <row r="830" spans="1:9" ht="14.25">
      <c r="A830" s="3"/>
      <c r="B830" s="10"/>
      <c r="C830" s="10"/>
      <c r="D830" s="10"/>
      <c r="E830" s="10"/>
      <c r="F830" s="10"/>
      <c r="G830" s="10"/>
      <c r="H830" s="10"/>
      <c r="I830" s="4"/>
    </row>
    <row r="831" spans="1:9" ht="14.25">
      <c r="A831" s="3"/>
      <c r="B831" s="10"/>
      <c r="C831" s="10"/>
      <c r="D831" s="10"/>
      <c r="E831" s="10"/>
      <c r="F831" s="10"/>
      <c r="G831" s="10"/>
      <c r="H831" s="10"/>
      <c r="I831" s="4"/>
    </row>
    <row r="832" spans="1:9" ht="14.25">
      <c r="A832" s="3"/>
      <c r="B832" s="10"/>
      <c r="C832" s="19"/>
      <c r="D832" s="19"/>
      <c r="E832" s="19"/>
      <c r="F832" s="19"/>
      <c r="G832" s="19"/>
      <c r="H832" s="10"/>
      <c r="I832" s="4"/>
    </row>
    <row r="833" spans="1:9" ht="14.25">
      <c r="A833" s="3"/>
      <c r="B833" s="10"/>
      <c r="C833" s="10"/>
      <c r="D833" s="10"/>
      <c r="E833" s="10"/>
      <c r="F833" s="10"/>
      <c r="G833" s="10"/>
      <c r="H833" s="10"/>
      <c r="I833" s="4"/>
    </row>
    <row r="834" spans="1:9" ht="18.75" customHeight="1">
      <c r="A834" s="3"/>
      <c r="B834" s="10"/>
      <c r="C834" s="467" t="s">
        <v>433</v>
      </c>
      <c r="D834" s="467"/>
      <c r="E834" s="467"/>
      <c r="F834" s="467"/>
      <c r="G834" s="467"/>
      <c r="H834" s="10"/>
      <c r="I834" s="4"/>
    </row>
    <row r="835" spans="1:9" ht="14.25">
      <c r="A835" s="3"/>
      <c r="B835" s="10"/>
      <c r="C835" s="10"/>
      <c r="D835" s="10"/>
      <c r="E835" s="10"/>
      <c r="F835" s="10"/>
      <c r="G835" s="10"/>
      <c r="H835" s="10"/>
      <c r="I835" s="4"/>
    </row>
    <row r="836" spans="1:9" ht="14.25">
      <c r="A836" s="3"/>
      <c r="B836" s="10" t="s">
        <v>434</v>
      </c>
      <c r="C836" s="10"/>
      <c r="D836" s="10"/>
      <c r="E836" s="10"/>
      <c r="F836" s="10"/>
      <c r="G836" s="10"/>
      <c r="H836" s="10"/>
      <c r="I836" s="4"/>
    </row>
    <row r="837" spans="1:9" ht="14.25">
      <c r="A837" s="3" t="str">
        <f>CONCATENATE(D826," ",my!G12,"(",my!J12,")")</f>
        <v>K.L.RAVINDRANADH, SCHOOL ASSISTANT of the ZPHIGH SCHOOL JAGGAPURAM EDLAPADU (MANDAL)</v>
      </c>
      <c r="C837" s="10"/>
      <c r="D837" s="10"/>
      <c r="E837" s="10"/>
      <c r="G837" s="10"/>
      <c r="H837" s="10"/>
      <c r="I837" s="4"/>
    </row>
    <row r="838" spans="1:9" ht="14.25">
      <c r="A838" s="3"/>
      <c r="B838" s="10"/>
      <c r="C838" s="10"/>
      <c r="D838" s="10"/>
      <c r="E838" s="10"/>
      <c r="F838" s="10"/>
      <c r="G838" s="10"/>
      <c r="H838" s="10"/>
      <c r="I838" s="4"/>
    </row>
    <row r="839" spans="1:9" ht="14.25">
      <c r="A839" s="210" t="s">
        <v>733</v>
      </c>
      <c r="B839" s="10"/>
      <c r="C839" s="10"/>
      <c r="D839" s="10"/>
      <c r="E839" s="10"/>
      <c r="F839" s="10"/>
      <c r="G839" s="10"/>
      <c r="H839" s="10"/>
      <c r="I839" s="4"/>
    </row>
    <row r="840" spans="1:9" ht="14.25">
      <c r="A840" s="210" t="s">
        <v>734</v>
      </c>
      <c r="B840" s="10"/>
      <c r="C840" s="10"/>
      <c r="D840" s="10"/>
      <c r="E840" s="10"/>
      <c r="F840" s="10"/>
      <c r="G840" s="10"/>
      <c r="H840" s="10"/>
      <c r="I840" s="4"/>
    </row>
    <row r="841" spans="1:9" ht="14.25">
      <c r="A841" s="3"/>
      <c r="B841" s="10"/>
      <c r="C841" s="10"/>
      <c r="D841" s="10"/>
      <c r="E841" s="10"/>
      <c r="F841" s="10"/>
      <c r="G841" s="10"/>
      <c r="H841" s="10"/>
      <c r="I841" s="4"/>
    </row>
    <row r="842" spans="1:9" ht="14.25">
      <c r="A842" s="3"/>
      <c r="B842" s="10"/>
      <c r="C842" s="10"/>
      <c r="D842" s="10"/>
      <c r="E842" s="10"/>
      <c r="F842" s="10"/>
      <c r="G842" s="10"/>
      <c r="H842" s="10"/>
      <c r="I842" s="4"/>
    </row>
    <row r="843" spans="1:9" ht="14.25">
      <c r="A843" s="3"/>
      <c r="B843" s="10"/>
      <c r="C843" s="10"/>
      <c r="D843" s="10"/>
      <c r="E843" s="10"/>
      <c r="F843" s="10"/>
      <c r="G843" s="10"/>
      <c r="H843" s="10"/>
      <c r="I843" s="4"/>
    </row>
    <row r="844" spans="1:9" ht="14.25">
      <c r="A844" s="3"/>
      <c r="B844" s="10"/>
      <c r="C844" s="10"/>
      <c r="D844" s="10"/>
      <c r="E844" s="10"/>
      <c r="F844" s="10"/>
      <c r="G844" s="10"/>
      <c r="H844" s="10"/>
      <c r="I844" s="4"/>
    </row>
    <row r="845" spans="1:9" ht="14.25">
      <c r="A845" s="3"/>
      <c r="B845" s="10"/>
      <c r="C845" s="467" t="s">
        <v>435</v>
      </c>
      <c r="D845" s="467"/>
      <c r="E845" s="467"/>
      <c r="F845" s="467"/>
      <c r="G845" s="467"/>
      <c r="H845" s="10"/>
      <c r="I845" s="4"/>
    </row>
    <row r="846" spans="1:9" ht="14.25">
      <c r="A846" s="3"/>
      <c r="B846" s="10"/>
      <c r="C846" s="10"/>
      <c r="D846" s="10"/>
      <c r="E846" s="10"/>
      <c r="F846" s="10"/>
      <c r="G846" s="10"/>
      <c r="H846" s="10"/>
      <c r="I846" s="4"/>
    </row>
    <row r="847" spans="1:9" ht="14.25" customHeight="1">
      <c r="A847" s="463" t="str">
        <f>CONCATENATE("This is to certify that Sri./Smt./Kum/"," ",A837," ","has not been suspended any time during his/her")</f>
        <v>This is to certify that Sri./Smt./Kum/ K.L.RAVINDRANADH, SCHOOL ASSISTANT of the ZPHIGH SCHOOL JAGGAPURAM EDLAPADU (MANDAL) has not been suspended any time during his/her</v>
      </c>
      <c r="B847" s="464"/>
      <c r="C847" s="464"/>
      <c r="D847" s="464"/>
      <c r="E847" s="464"/>
      <c r="F847" s="464"/>
      <c r="G847" s="464"/>
      <c r="H847" s="464"/>
      <c r="I847" s="4"/>
    </row>
    <row r="848" spans="1:9" ht="14.25">
      <c r="A848" s="463"/>
      <c r="B848" s="464"/>
      <c r="C848" s="464"/>
      <c r="D848" s="464"/>
      <c r="E848" s="464"/>
      <c r="F848" s="464"/>
      <c r="G848" s="464"/>
      <c r="H848" s="464"/>
      <c r="I848" s="4"/>
    </row>
    <row r="849" spans="1:9" ht="14.25">
      <c r="A849" s="3" t="s">
        <v>446</v>
      </c>
      <c r="B849" s="10"/>
      <c r="C849" s="461" t="str">
        <f>G194</f>
        <v>10.10.1980</v>
      </c>
      <c r="D849" s="462"/>
      <c r="E849" s="13" t="s">
        <v>436</v>
      </c>
      <c r="F849" s="461" t="str">
        <f>G197</f>
        <v>29.11.2010</v>
      </c>
      <c r="G849" s="462"/>
      <c r="H849" s="10"/>
      <c r="I849" s="4"/>
    </row>
    <row r="850" spans="1:9" ht="14.25">
      <c r="A850" s="3"/>
      <c r="B850" s="10"/>
      <c r="C850" s="10"/>
      <c r="D850" s="10"/>
      <c r="E850" s="10"/>
      <c r="F850" s="10"/>
      <c r="G850" s="10"/>
      <c r="H850" s="10"/>
      <c r="I850" s="4"/>
    </row>
    <row r="851" spans="1:9" ht="14.25">
      <c r="A851" s="3"/>
      <c r="B851" s="10"/>
      <c r="C851" s="10"/>
      <c r="D851" s="10"/>
      <c r="E851" s="10"/>
      <c r="F851" s="10"/>
      <c r="G851" s="10"/>
      <c r="H851" s="10"/>
      <c r="I851" s="4"/>
    </row>
    <row r="852" spans="1:9" ht="14.25">
      <c r="A852" s="3"/>
      <c r="B852" s="10"/>
      <c r="C852" s="10"/>
      <c r="D852" s="10"/>
      <c r="E852" s="10"/>
      <c r="F852" s="10"/>
      <c r="G852" s="10"/>
      <c r="H852" s="10"/>
      <c r="I852" s="4"/>
    </row>
    <row r="853" spans="1:9" ht="14.25">
      <c r="A853" s="3"/>
      <c r="B853" s="10"/>
      <c r="C853" s="10"/>
      <c r="D853" s="10"/>
      <c r="E853" s="10"/>
      <c r="F853" s="10"/>
      <c r="G853" s="10"/>
      <c r="H853" s="10"/>
      <c r="I853" s="4"/>
    </row>
    <row r="854" spans="1:9" ht="14.25">
      <c r="A854" s="3"/>
      <c r="B854" s="19"/>
      <c r="C854" s="19"/>
      <c r="D854" s="19"/>
      <c r="E854" s="19"/>
      <c r="F854" s="19"/>
      <c r="G854" s="19"/>
      <c r="H854" s="19"/>
      <c r="I854" s="4"/>
    </row>
    <row r="855" spans="1:9" ht="14.25">
      <c r="A855" s="3"/>
      <c r="B855" s="10"/>
      <c r="C855" s="10"/>
      <c r="D855" s="10"/>
      <c r="E855" s="10"/>
      <c r="F855" s="10"/>
      <c r="G855" s="10"/>
      <c r="H855" s="10"/>
      <c r="I855" s="4"/>
    </row>
    <row r="856" spans="1:9" ht="15">
      <c r="A856" s="3"/>
      <c r="B856" s="522" t="s">
        <v>437</v>
      </c>
      <c r="C856" s="522"/>
      <c r="D856" s="522"/>
      <c r="E856" s="522"/>
      <c r="F856" s="522"/>
      <c r="G856" s="522"/>
      <c r="H856" s="522"/>
      <c r="I856" s="4"/>
    </row>
    <row r="857" spans="1:9" ht="14.25">
      <c r="A857" s="3"/>
      <c r="B857" s="10"/>
      <c r="C857" s="10"/>
      <c r="D857" s="10"/>
      <c r="E857" s="10"/>
      <c r="F857" s="10"/>
      <c r="G857" s="10"/>
      <c r="H857" s="10"/>
      <c r="I857" s="4"/>
    </row>
    <row r="858" spans="1:9" ht="14.25">
      <c r="A858" s="12" t="s">
        <v>438</v>
      </c>
      <c r="B858" s="207" t="str">
        <f>my!G3</f>
        <v>K.L.RAVINDRANADH</v>
      </c>
      <c r="C858" s="10"/>
      <c r="D858" s="10"/>
      <c r="E858" s="10" t="s">
        <v>439</v>
      </c>
      <c r="F858" s="10" t="str">
        <f>my!F4</f>
        <v>K.VENKATRAO</v>
      </c>
      <c r="G858" s="10"/>
      <c r="H858" s="488" t="s">
        <v>517</v>
      </c>
      <c r="I858" s="530"/>
    </row>
    <row r="859" spans="1:9" ht="14.25">
      <c r="A859" s="526" t="str">
        <f>my!D5</f>
        <v>SCHOOL ASSISTANT</v>
      </c>
      <c r="B859" s="527"/>
      <c r="C859" s="10" t="s">
        <v>447</v>
      </c>
      <c r="D859" s="10"/>
      <c r="E859" s="10" t="str">
        <f>my!G10</f>
        <v>ZP HIGH SCHOOL</v>
      </c>
      <c r="F859" s="10"/>
      <c r="G859" s="10" t="str">
        <f>my!G11</f>
        <v>JAGGAPURAM</v>
      </c>
      <c r="H859" s="10"/>
      <c r="I859" s="4"/>
    </row>
    <row r="860" spans="1:9" ht="14.25">
      <c r="A860" s="3" t="s">
        <v>440</v>
      </c>
      <c r="B860" s="10"/>
      <c r="C860" s="10"/>
      <c r="D860" s="10"/>
      <c r="E860" s="10"/>
      <c r="F860" s="10"/>
      <c r="G860" s="10"/>
      <c r="H860" s="10"/>
      <c r="I860" s="4"/>
    </row>
    <row r="861" spans="1:9" ht="14.25">
      <c r="A861" s="3" t="s">
        <v>441</v>
      </c>
      <c r="B861" s="10"/>
      <c r="C861" s="10"/>
      <c r="D861" s="10"/>
      <c r="E861" s="10"/>
      <c r="F861" s="10"/>
      <c r="G861" s="10"/>
      <c r="H861" s="10"/>
      <c r="I861" s="4"/>
    </row>
    <row r="862" spans="1:9" ht="14.25">
      <c r="A862" s="3"/>
      <c r="B862" s="10"/>
      <c r="C862" s="10"/>
      <c r="D862" s="10"/>
      <c r="E862" s="10"/>
      <c r="F862" s="10"/>
      <c r="G862" s="10"/>
      <c r="H862" s="10"/>
      <c r="I862" s="4"/>
    </row>
    <row r="863" spans="1:9" ht="14.25">
      <c r="A863" s="3"/>
      <c r="B863" s="10"/>
      <c r="C863" s="10"/>
      <c r="D863" s="10"/>
      <c r="E863" s="10"/>
      <c r="F863" s="10"/>
      <c r="G863" s="10"/>
      <c r="H863" s="10"/>
      <c r="I863" s="4"/>
    </row>
    <row r="864" spans="1:9" ht="14.25">
      <c r="A864" s="20" t="s">
        <v>375</v>
      </c>
      <c r="B864" s="10" t="str">
        <f>my!G11</f>
        <v>JAGGAPURAM</v>
      </c>
      <c r="C864" s="10"/>
      <c r="D864" s="10"/>
      <c r="E864" s="10"/>
      <c r="F864" s="10"/>
      <c r="G864" s="10"/>
      <c r="H864" s="10"/>
      <c r="I864" s="4"/>
    </row>
    <row r="865" spans="1:9" ht="14.25">
      <c r="A865" s="20"/>
      <c r="B865" s="10"/>
      <c r="C865" s="10"/>
      <c r="D865" s="10"/>
      <c r="E865" s="10"/>
      <c r="F865" s="10"/>
      <c r="G865" s="10"/>
      <c r="H865" s="10"/>
      <c r="I865" s="4"/>
    </row>
    <row r="866" spans="1:9" ht="14.25">
      <c r="A866" s="20" t="s">
        <v>59</v>
      </c>
      <c r="B866" s="10"/>
      <c r="C866" s="10"/>
      <c r="D866" s="468" t="s">
        <v>442</v>
      </c>
      <c r="E866" s="468"/>
      <c r="F866" s="10"/>
      <c r="G866" s="468" t="s">
        <v>443</v>
      </c>
      <c r="H866" s="468"/>
      <c r="I866" s="469"/>
    </row>
    <row r="867" spans="1:9" ht="14.25">
      <c r="A867" s="3"/>
      <c r="B867" s="10"/>
      <c r="C867" s="10"/>
      <c r="D867" s="10"/>
      <c r="E867" s="10"/>
      <c r="F867" s="10"/>
      <c r="G867" s="468" t="str">
        <f>B858</f>
        <v>K.L.RAVINDRANADH</v>
      </c>
      <c r="H867" s="468"/>
      <c r="I867" s="469"/>
    </row>
    <row r="868" spans="1:9" ht="14.25">
      <c r="A868" s="3"/>
      <c r="B868" s="10" t="s">
        <v>444</v>
      </c>
      <c r="C868" s="10"/>
      <c r="D868" s="10"/>
      <c r="E868" s="10"/>
      <c r="F868" s="10"/>
      <c r="G868" s="10"/>
      <c r="H868" s="19" t="str">
        <f>A859</f>
        <v>SCHOOL ASSISTANT</v>
      </c>
      <c r="I868" s="46"/>
    </row>
    <row r="869" spans="1:9" ht="14.25">
      <c r="A869" s="3"/>
      <c r="B869" s="10"/>
      <c r="C869" s="10"/>
      <c r="D869" s="10"/>
      <c r="E869" s="10"/>
      <c r="F869" s="10"/>
      <c r="G869" s="468" t="str">
        <f>E859</f>
        <v>ZP HIGH SCHOOL</v>
      </c>
      <c r="H869" s="615"/>
      <c r="I869" s="601"/>
    </row>
    <row r="870" spans="1:9" ht="14.25">
      <c r="A870" s="3"/>
      <c r="B870" s="10"/>
      <c r="C870" s="10"/>
      <c r="D870" s="10"/>
      <c r="E870" s="10"/>
      <c r="F870" s="10"/>
      <c r="G870" s="518" t="str">
        <f>G859</f>
        <v>JAGGAPURAM</v>
      </c>
      <c r="H870" s="518"/>
      <c r="I870" s="519"/>
    </row>
    <row r="871" spans="1:9" ht="14.25">
      <c r="A871" s="5"/>
      <c r="B871" s="11"/>
      <c r="C871" s="11"/>
      <c r="D871" s="11"/>
      <c r="E871" s="11"/>
      <c r="F871" s="11"/>
      <c r="G871" s="11"/>
      <c r="H871" s="11"/>
      <c r="I871" s="6"/>
    </row>
    <row r="873" spans="3:7" ht="14.25">
      <c r="C873" s="459" t="str">
        <f>CONCATENATE("OFFICE OF THE"," ",my!G10)</f>
        <v>OFFICE OF THE ZP HIGH SCHOOL</v>
      </c>
      <c r="D873" s="459"/>
      <c r="E873" s="459"/>
      <c r="F873" s="459"/>
      <c r="G873" s="459"/>
    </row>
    <row r="874" spans="3:7" ht="14.25">
      <c r="C874" s="459" t="str">
        <f>my!G11</f>
        <v>JAGGAPURAM</v>
      </c>
      <c r="D874" s="459"/>
      <c r="E874" s="459"/>
      <c r="F874" s="459"/>
      <c r="G874" s="459"/>
    </row>
    <row r="876" spans="1:8" ht="14.25">
      <c r="A876" s="2" t="s">
        <v>456</v>
      </c>
      <c r="H876" s="2" t="s">
        <v>59</v>
      </c>
    </row>
    <row r="878" spans="1:6" ht="14.25">
      <c r="A878" s="2" t="s">
        <v>345</v>
      </c>
      <c r="F878" s="2" t="s">
        <v>348</v>
      </c>
    </row>
    <row r="879" spans="1:6" ht="14.25">
      <c r="A879" s="35"/>
      <c r="B879" s="2" t="str">
        <f>B646</f>
        <v>THE HEAD MISTRESS</v>
      </c>
      <c r="F879" s="2" t="s">
        <v>457</v>
      </c>
    </row>
    <row r="880" spans="2:6" ht="14.25">
      <c r="B880" s="2" t="str">
        <f>B647</f>
        <v>ZP HIGH SCHOOL</v>
      </c>
      <c r="F880" s="2" t="s">
        <v>350</v>
      </c>
    </row>
    <row r="881" ht="14.25">
      <c r="B881" s="2" t="str">
        <f>B648</f>
        <v>JAGGAPURAM</v>
      </c>
    </row>
    <row r="882" ht="14.25">
      <c r="B882" s="2" t="str">
        <f>B649</f>
        <v>EDLAPADU  (Mandal)</v>
      </c>
    </row>
    <row r="883" ht="14.25">
      <c r="B883" s="2" t="str">
        <f>B650</f>
        <v>GUNTUR (District)</v>
      </c>
    </row>
    <row r="885" ht="14.25">
      <c r="A885" s="2" t="s">
        <v>458</v>
      </c>
    </row>
    <row r="887" spans="2:6" ht="14.25">
      <c r="B887" s="2" t="s">
        <v>518</v>
      </c>
      <c r="F887" s="56" t="str">
        <f>CONCATENATE(my!F3," ",F412)</f>
        <v>Sri K.L.RAVINDRANADH</v>
      </c>
    </row>
    <row r="888" spans="3:9" ht="14.25">
      <c r="C888" s="2" t="str">
        <f>H868</f>
        <v>SCHOOL ASSISTANT</v>
      </c>
      <c r="E888" s="2" t="str">
        <f>G869</f>
        <v>ZP HIGH SCHOOL</v>
      </c>
      <c r="G888" s="2" t="str">
        <f>G870</f>
        <v>JAGGAPURAM</v>
      </c>
      <c r="I888" s="96" t="s">
        <v>271</v>
      </c>
    </row>
    <row r="889" ht="14.25">
      <c r="C889" s="2" t="s">
        <v>459</v>
      </c>
    </row>
    <row r="890" ht="14.25">
      <c r="E890" s="67" t="s">
        <v>460</v>
      </c>
    </row>
    <row r="892" spans="1:8" ht="14.25" customHeight="1">
      <c r="A892" s="458" t="str">
        <f>CONCATENATE("I am herewith forwarding the advance Pension Papers in quadruplicate of "," ",A837," ","who is to retire on"," ",F849)</f>
        <v>I am herewith forwarding the advance Pension Papers in quadruplicate of  K.L.RAVINDRANADH, SCHOOL ASSISTANT of the ZPHIGH SCHOOL JAGGAPURAM EDLAPADU (MANDAL) who is to retire on 29.11.2010</v>
      </c>
      <c r="B892" s="458"/>
      <c r="C892" s="458"/>
      <c r="D892" s="458"/>
      <c r="E892" s="458"/>
      <c r="F892" s="458"/>
      <c r="G892" s="458"/>
      <c r="H892" s="458"/>
    </row>
    <row r="893" spans="1:8" ht="14.25">
      <c r="A893" s="458"/>
      <c r="B893" s="458"/>
      <c r="C893" s="458"/>
      <c r="D893" s="458"/>
      <c r="E893" s="458"/>
      <c r="F893" s="458"/>
      <c r="G893" s="458"/>
      <c r="H893" s="458"/>
    </row>
    <row r="894" spans="1:8" ht="14.25">
      <c r="A894" s="458"/>
      <c r="B894" s="458"/>
      <c r="C894" s="458"/>
      <c r="D894" s="458"/>
      <c r="E894" s="458"/>
      <c r="F894" s="458"/>
      <c r="G894" s="458"/>
      <c r="H894" s="458"/>
    </row>
    <row r="895" ht="14.25">
      <c r="B895" s="2" t="s">
        <v>461</v>
      </c>
    </row>
    <row r="896" ht="14.25">
      <c r="A896" s="2" t="s">
        <v>487</v>
      </c>
    </row>
    <row r="898" spans="1:2" ht="14.25">
      <c r="A898" s="69" t="s">
        <v>462</v>
      </c>
      <c r="B898" s="2" t="s">
        <v>473</v>
      </c>
    </row>
    <row r="899" spans="1:2" ht="14.25">
      <c r="A899" s="69" t="s">
        <v>463</v>
      </c>
      <c r="B899" s="2" t="s">
        <v>474</v>
      </c>
    </row>
    <row r="900" spans="1:2" ht="14.25">
      <c r="A900" s="69" t="s">
        <v>464</v>
      </c>
      <c r="B900" s="2" t="s">
        <v>476</v>
      </c>
    </row>
    <row r="901" spans="1:2" ht="14.25">
      <c r="A901" s="69" t="s">
        <v>465</v>
      </c>
      <c r="B901" s="2" t="s">
        <v>475</v>
      </c>
    </row>
    <row r="902" spans="1:2" ht="14.25">
      <c r="A902" s="69" t="s">
        <v>466</v>
      </c>
      <c r="B902" s="2" t="s">
        <v>479</v>
      </c>
    </row>
    <row r="903" spans="1:2" ht="14.25">
      <c r="A903" s="69" t="s">
        <v>467</v>
      </c>
      <c r="B903" s="2" t="s">
        <v>480</v>
      </c>
    </row>
    <row r="904" spans="1:2" ht="14.25">
      <c r="A904" s="69" t="s">
        <v>468</v>
      </c>
      <c r="B904" s="2" t="s">
        <v>478</v>
      </c>
    </row>
    <row r="905" spans="1:2" ht="14.25">
      <c r="A905" s="69" t="s">
        <v>469</v>
      </c>
      <c r="B905" s="2" t="s">
        <v>477</v>
      </c>
    </row>
    <row r="906" spans="1:2" ht="14.25">
      <c r="A906" s="69" t="s">
        <v>470</v>
      </c>
      <c r="B906" s="2" t="s">
        <v>481</v>
      </c>
    </row>
    <row r="907" spans="1:2" ht="14.25">
      <c r="A907" s="69" t="s">
        <v>471</v>
      </c>
      <c r="B907" s="2" t="s">
        <v>495</v>
      </c>
    </row>
    <row r="908" spans="1:2" ht="14.25">
      <c r="A908" s="69" t="s">
        <v>472</v>
      </c>
      <c r="B908" s="2" t="s">
        <v>482</v>
      </c>
    </row>
    <row r="909" spans="1:2" ht="14.25">
      <c r="A909" s="68"/>
      <c r="B909" s="2" t="s">
        <v>483</v>
      </c>
    </row>
    <row r="910" spans="1:2" ht="14.25">
      <c r="A910" s="68"/>
      <c r="B910" s="2" t="s">
        <v>484</v>
      </c>
    </row>
    <row r="911" spans="1:2" ht="14.25">
      <c r="A911" s="69" t="s">
        <v>485</v>
      </c>
      <c r="B911" s="2" t="s">
        <v>486</v>
      </c>
    </row>
    <row r="912" ht="14.25">
      <c r="A912" s="68"/>
    </row>
    <row r="914" ht="14.25">
      <c r="B914" s="2" t="s">
        <v>488</v>
      </c>
    </row>
    <row r="915" ht="14.25">
      <c r="A915" s="2" t="s">
        <v>489</v>
      </c>
    </row>
    <row r="916" ht="14.25">
      <c r="A916" s="2" t="s">
        <v>490</v>
      </c>
    </row>
    <row r="919" spans="6:8" ht="14.25">
      <c r="F919" s="459" t="s">
        <v>491</v>
      </c>
      <c r="G919" s="459"/>
      <c r="H919" s="459"/>
    </row>
    <row r="924" spans="6:9" ht="14.25">
      <c r="F924" s="459" t="str">
        <f>B879</f>
        <v>THE HEAD MISTRESS</v>
      </c>
      <c r="G924" s="459"/>
      <c r="H924" s="459"/>
      <c r="I924" s="459"/>
    </row>
    <row r="925" spans="6:9" ht="14.25">
      <c r="F925" s="459" t="str">
        <f>B880</f>
        <v>ZP HIGH SCHOOL</v>
      </c>
      <c r="G925" s="459"/>
      <c r="H925" s="459"/>
      <c r="I925" s="459"/>
    </row>
    <row r="926" spans="7:8" ht="14.25">
      <c r="G926" s="459" t="str">
        <f>my!G11</f>
        <v>JAGGAPURAM</v>
      </c>
      <c r="H926" s="459"/>
    </row>
    <row r="927" ht="14.25">
      <c r="A927" s="2" t="s">
        <v>492</v>
      </c>
    </row>
    <row r="928" spans="1:2" ht="14.25">
      <c r="A928" s="35" t="str">
        <f>my!F3</f>
        <v>Sri</v>
      </c>
      <c r="B928" s="2" t="str">
        <f>my!G3</f>
        <v>K.L.RAVINDRANADH</v>
      </c>
    </row>
    <row r="929" ht="14.25">
      <c r="B929" s="2" t="str">
        <f>E888</f>
        <v>ZP HIGH SCHOOL</v>
      </c>
    </row>
  </sheetData>
  <sheetProtection/>
  <mergeCells count="269">
    <mergeCell ref="G870:I870"/>
    <mergeCell ref="F542:H542"/>
    <mergeCell ref="C719:E719"/>
    <mergeCell ref="C720:E720"/>
    <mergeCell ref="C721:E721"/>
    <mergeCell ref="C722:E722"/>
    <mergeCell ref="C723:E723"/>
    <mergeCell ref="G720:H720"/>
    <mergeCell ref="G721:H721"/>
    <mergeCell ref="G722:H722"/>
    <mergeCell ref="G716:H716"/>
    <mergeCell ref="G717:H717"/>
    <mergeCell ref="G718:H718"/>
    <mergeCell ref="G719:H719"/>
    <mergeCell ref="C715:E715"/>
    <mergeCell ref="C716:E716"/>
    <mergeCell ref="F28:I28"/>
    <mergeCell ref="F35:I35"/>
    <mergeCell ref="D472:E472"/>
    <mergeCell ref="F360:H360"/>
    <mergeCell ref="B360:D360"/>
    <mergeCell ref="G472:H472"/>
    <mergeCell ref="G471:H471"/>
    <mergeCell ref="G318:H318"/>
    <mergeCell ref="H82:I83"/>
    <mergeCell ref="H80:I81"/>
    <mergeCell ref="F549:H549"/>
    <mergeCell ref="F693:I693"/>
    <mergeCell ref="A5:I5"/>
    <mergeCell ref="A6:I7"/>
    <mergeCell ref="F115:I115"/>
    <mergeCell ref="F116:I116"/>
    <mergeCell ref="F21:I21"/>
    <mergeCell ref="F40:I40"/>
    <mergeCell ref="F571:H572"/>
    <mergeCell ref="F27:I27"/>
    <mergeCell ref="G869:I869"/>
    <mergeCell ref="A714:E714"/>
    <mergeCell ref="A794:A795"/>
    <mergeCell ref="A802:A803"/>
    <mergeCell ref="A786:A787"/>
    <mergeCell ref="C718:E718"/>
    <mergeCell ref="C717:E717"/>
    <mergeCell ref="G723:H723"/>
    <mergeCell ref="A722:B722"/>
    <mergeCell ref="A723:B723"/>
    <mergeCell ref="F925:I925"/>
    <mergeCell ref="D866:E866"/>
    <mergeCell ref="F919:H919"/>
    <mergeCell ref="D471:E471"/>
    <mergeCell ref="B702:H702"/>
    <mergeCell ref="C700:G700"/>
    <mergeCell ref="B701:H701"/>
    <mergeCell ref="B772:H773"/>
    <mergeCell ref="C632:I633"/>
    <mergeCell ref="F556:H557"/>
    <mergeCell ref="F924:I924"/>
    <mergeCell ref="H272:I272"/>
    <mergeCell ref="G315:H315"/>
    <mergeCell ref="G319:H319"/>
    <mergeCell ref="D347:F348"/>
    <mergeCell ref="C350:G350"/>
    <mergeCell ref="F325:I325"/>
    <mergeCell ref="F326:I326"/>
    <mergeCell ref="A290:I290"/>
    <mergeCell ref="D279:E279"/>
    <mergeCell ref="A72:A73"/>
    <mergeCell ref="H274:I274"/>
    <mergeCell ref="H275:I275"/>
    <mergeCell ref="H276:I276"/>
    <mergeCell ref="H279:I279"/>
    <mergeCell ref="H277:I277"/>
    <mergeCell ref="H278:I278"/>
    <mergeCell ref="H270:I270"/>
    <mergeCell ref="G224:H225"/>
    <mergeCell ref="E78:E79"/>
    <mergeCell ref="A82:A83"/>
    <mergeCell ref="B74:D75"/>
    <mergeCell ref="B80:D81"/>
    <mergeCell ref="E76:E77"/>
    <mergeCell ref="G41:H42"/>
    <mergeCell ref="F72:F73"/>
    <mergeCell ref="B72:D73"/>
    <mergeCell ref="F54:G55"/>
    <mergeCell ref="B66:D69"/>
    <mergeCell ref="A63:A65"/>
    <mergeCell ref="H266:I266"/>
    <mergeCell ref="H268:I268"/>
    <mergeCell ref="H269:I269"/>
    <mergeCell ref="A239:E240"/>
    <mergeCell ref="H264:I264"/>
    <mergeCell ref="F252:I252"/>
    <mergeCell ref="H256:I256"/>
    <mergeCell ref="A3:I3"/>
    <mergeCell ref="A11:I11"/>
    <mergeCell ref="E72:E73"/>
    <mergeCell ref="F63:F65"/>
    <mergeCell ref="A66:A69"/>
    <mergeCell ref="A70:A71"/>
    <mergeCell ref="B70:D71"/>
    <mergeCell ref="F29:I29"/>
    <mergeCell ref="F41:F42"/>
    <mergeCell ref="A12:I12"/>
    <mergeCell ref="A1:I2"/>
    <mergeCell ref="A80:A81"/>
    <mergeCell ref="E74:E75"/>
    <mergeCell ref="H54:I55"/>
    <mergeCell ref="F16:I16"/>
    <mergeCell ref="F18:I19"/>
    <mergeCell ref="F20:I20"/>
    <mergeCell ref="G63:I65"/>
    <mergeCell ref="F26:I26"/>
    <mergeCell ref="A9:I9"/>
    <mergeCell ref="B63:D65"/>
    <mergeCell ref="E63:E65"/>
    <mergeCell ref="F30:I30"/>
    <mergeCell ref="F31:I31"/>
    <mergeCell ref="F32:I32"/>
    <mergeCell ref="F33:I33"/>
    <mergeCell ref="F34:I34"/>
    <mergeCell ref="F56:G57"/>
    <mergeCell ref="F58:G59"/>
    <mergeCell ref="H56:I59"/>
    <mergeCell ref="F70:F71"/>
    <mergeCell ref="E82:E83"/>
    <mergeCell ref="F80:F81"/>
    <mergeCell ref="F82:F83"/>
    <mergeCell ref="E80:E81"/>
    <mergeCell ref="E66:E69"/>
    <mergeCell ref="F66:F69"/>
    <mergeCell ref="E70:E71"/>
    <mergeCell ref="A74:A75"/>
    <mergeCell ref="A76:A77"/>
    <mergeCell ref="A78:A79"/>
    <mergeCell ref="F74:F75"/>
    <mergeCell ref="F76:F77"/>
    <mergeCell ref="F78:F79"/>
    <mergeCell ref="B76:D77"/>
    <mergeCell ref="B78:D79"/>
    <mergeCell ref="F219:I220"/>
    <mergeCell ref="F186:I186"/>
    <mergeCell ref="B141:F141"/>
    <mergeCell ref="G141:H141"/>
    <mergeCell ref="D98:F99"/>
    <mergeCell ref="F113:I113"/>
    <mergeCell ref="F114:I114"/>
    <mergeCell ref="B121:H122"/>
    <mergeCell ref="F117:I117"/>
    <mergeCell ref="A179:I180"/>
    <mergeCell ref="A181:E182"/>
    <mergeCell ref="F181:I182"/>
    <mergeCell ref="F183:I183"/>
    <mergeCell ref="G188:H189"/>
    <mergeCell ref="A85:B85"/>
    <mergeCell ref="A226:E227"/>
    <mergeCell ref="F226:I227"/>
    <mergeCell ref="B114:C114"/>
    <mergeCell ref="F118:I118"/>
    <mergeCell ref="F221:I223"/>
    <mergeCell ref="H273:I273"/>
    <mergeCell ref="F285:I287"/>
    <mergeCell ref="A721:B721"/>
    <mergeCell ref="A486:A487"/>
    <mergeCell ref="A491:A494"/>
    <mergeCell ref="A516:I516"/>
    <mergeCell ref="D525:F526"/>
    <mergeCell ref="B472:C472"/>
    <mergeCell ref="C304:G304"/>
    <mergeCell ref="A288:I289"/>
    <mergeCell ref="F230:I230"/>
    <mergeCell ref="F231:I231"/>
    <mergeCell ref="F232:I232"/>
    <mergeCell ref="F229:I229"/>
    <mergeCell ref="G254:H254"/>
    <mergeCell ref="A796:A797"/>
    <mergeCell ref="A716:B716"/>
    <mergeCell ref="A784:A785"/>
    <mergeCell ref="B735:C735"/>
    <mergeCell ref="G735:H735"/>
    <mergeCell ref="D599:E599"/>
    <mergeCell ref="A224:E225"/>
    <mergeCell ref="A235:E236"/>
    <mergeCell ref="A474:A476"/>
    <mergeCell ref="A471:A472"/>
    <mergeCell ref="B471:C471"/>
    <mergeCell ref="E259:I259"/>
    <mergeCell ref="H267:I267"/>
    <mergeCell ref="H271:I271"/>
    <mergeCell ref="H265:I265"/>
    <mergeCell ref="C528:G529"/>
    <mergeCell ref="F247:I247"/>
    <mergeCell ref="F248:I248"/>
    <mergeCell ref="G314:H314"/>
    <mergeCell ref="A792:A793"/>
    <mergeCell ref="A717:B717"/>
    <mergeCell ref="A718:B718"/>
    <mergeCell ref="A719:B719"/>
    <mergeCell ref="A720:B720"/>
    <mergeCell ref="F553:H553"/>
    <mergeCell ref="F695:I695"/>
    <mergeCell ref="G715:H715"/>
    <mergeCell ref="B813:H813"/>
    <mergeCell ref="A798:A799"/>
    <mergeCell ref="A800:A801"/>
    <mergeCell ref="A788:A789"/>
    <mergeCell ref="A790:A791"/>
    <mergeCell ref="C705:G705"/>
    <mergeCell ref="D735:E735"/>
    <mergeCell ref="A715:B715"/>
    <mergeCell ref="G866:I866"/>
    <mergeCell ref="I784:I785"/>
    <mergeCell ref="G784:H784"/>
    <mergeCell ref="C845:G845"/>
    <mergeCell ref="A859:B859"/>
    <mergeCell ref="A808:A809"/>
    <mergeCell ref="A804:A805"/>
    <mergeCell ref="H858:I858"/>
    <mergeCell ref="B784:C784"/>
    <mergeCell ref="D784:E784"/>
    <mergeCell ref="B82:D83"/>
    <mergeCell ref="G80:G81"/>
    <mergeCell ref="G82:G83"/>
    <mergeCell ref="G78:I79"/>
    <mergeCell ref="B856:H856"/>
    <mergeCell ref="B823:H823"/>
    <mergeCell ref="E667:F667"/>
    <mergeCell ref="G670:H670"/>
    <mergeCell ref="F714:H714"/>
    <mergeCell ref="C760:G761"/>
    <mergeCell ref="F233:I233"/>
    <mergeCell ref="F234:I234"/>
    <mergeCell ref="F235:I236"/>
    <mergeCell ref="F237:I238"/>
    <mergeCell ref="F239:I240"/>
    <mergeCell ref="G66:I69"/>
    <mergeCell ref="G70:I71"/>
    <mergeCell ref="G72:I73"/>
    <mergeCell ref="G74:I75"/>
    <mergeCell ref="G76:I77"/>
    <mergeCell ref="C609:F609"/>
    <mergeCell ref="G313:H313"/>
    <mergeCell ref="C607:F607"/>
    <mergeCell ref="C610:F610"/>
    <mergeCell ref="F694:I694"/>
    <mergeCell ref="F157:I157"/>
    <mergeCell ref="E163:F163"/>
    <mergeCell ref="A237:E238"/>
    <mergeCell ref="F244:F245"/>
    <mergeCell ref="G244:I245"/>
    <mergeCell ref="A8:I8"/>
    <mergeCell ref="C874:G874"/>
    <mergeCell ref="F241:I242"/>
    <mergeCell ref="F249:I249"/>
    <mergeCell ref="F250:I250"/>
    <mergeCell ref="F251:I251"/>
    <mergeCell ref="C663:I665"/>
    <mergeCell ref="D640:F640"/>
    <mergeCell ref="C642:G642"/>
    <mergeCell ref="F696:I696"/>
    <mergeCell ref="A892:H894"/>
    <mergeCell ref="G926:H926"/>
    <mergeCell ref="A479:A482"/>
    <mergeCell ref="C849:D849"/>
    <mergeCell ref="F849:G849"/>
    <mergeCell ref="A847:H848"/>
    <mergeCell ref="C873:G873"/>
    <mergeCell ref="A806:A807"/>
    <mergeCell ref="C834:G834"/>
    <mergeCell ref="G867:I867"/>
  </mergeCells>
  <printOptions horizontalCentered="1"/>
  <pageMargins left="0.5" right="0.5" top="1" bottom="1" header="0.5" footer="0.5"/>
  <pageSetup horizontalDpi="600" verticalDpi="600" orientation="portrait" paperSize="9" scale="81" r:id="rId2"/>
  <headerFooter alignWithMargins="0">
    <oddHeader>&amp;CPage &amp;P</oddHeader>
  </headerFooter>
  <rowBreaks count="15" manualBreakCount="15">
    <brk id="59" max="7" man="1"/>
    <brk id="118" max="7" man="1"/>
    <brk id="178" max="7" man="1"/>
    <brk id="236" max="7" man="1"/>
    <brk id="287" max="7" man="1"/>
    <brk id="344" max="7" man="1"/>
    <brk id="404" max="7" man="1"/>
    <brk id="464" max="7" man="1"/>
    <brk id="523" max="7" man="1"/>
    <brk id="580" max="7" man="1"/>
    <brk id="638" max="7" man="1"/>
    <brk id="698" max="7" man="1"/>
    <brk id="758" max="8" man="1"/>
    <brk id="812" max="7" man="1"/>
    <brk id="871" max="7" man="1"/>
  </rowBreaks>
  <ignoredErrors>
    <ignoredError sqref="A898:A9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4:F82"/>
  <sheetViews>
    <sheetView zoomScalePageLayoutView="0" workbookViewId="0" topLeftCell="A1">
      <selection activeCell="J35" sqref="J35"/>
    </sheetView>
  </sheetViews>
  <sheetFormatPr defaultColWidth="9.140625" defaultRowHeight="12.75"/>
  <sheetData>
    <row r="4" ht="12.75">
      <c r="F4">
        <v>6700</v>
      </c>
    </row>
    <row r="5" ht="12.75">
      <c r="F5">
        <v>6900</v>
      </c>
    </row>
    <row r="6" ht="12.75">
      <c r="F6">
        <v>7100</v>
      </c>
    </row>
    <row r="7" ht="12.75">
      <c r="F7">
        <v>7300</v>
      </c>
    </row>
    <row r="8" ht="12.75">
      <c r="F8">
        <v>7520</v>
      </c>
    </row>
    <row r="9" ht="12.75">
      <c r="F9">
        <v>7740</v>
      </c>
    </row>
    <row r="10" ht="12.75">
      <c r="F10">
        <v>7960</v>
      </c>
    </row>
    <row r="11" ht="12.75">
      <c r="F11">
        <v>8200</v>
      </c>
    </row>
    <row r="12" ht="12.75">
      <c r="F12">
        <v>8440</v>
      </c>
    </row>
    <row r="13" ht="12.75">
      <c r="F13">
        <v>8680</v>
      </c>
    </row>
    <row r="14" ht="12.75">
      <c r="F14">
        <v>8940</v>
      </c>
    </row>
    <row r="15" ht="12.75">
      <c r="F15">
        <v>9200</v>
      </c>
    </row>
    <row r="16" ht="12.75">
      <c r="F16">
        <v>9460</v>
      </c>
    </row>
    <row r="17" ht="12.75">
      <c r="F17">
        <v>9740</v>
      </c>
    </row>
    <row r="18" ht="12.75">
      <c r="F18">
        <v>10020</v>
      </c>
    </row>
    <row r="19" ht="12.75">
      <c r="F19">
        <v>10300</v>
      </c>
    </row>
    <row r="20" ht="12.75">
      <c r="F20">
        <v>10600</v>
      </c>
    </row>
    <row r="21" ht="12.75">
      <c r="F21">
        <v>10900</v>
      </c>
    </row>
    <row r="22" ht="12.75">
      <c r="F22">
        <v>11200</v>
      </c>
    </row>
    <row r="23" ht="12.75">
      <c r="F23">
        <v>11530</v>
      </c>
    </row>
    <row r="24" ht="12.75">
      <c r="F24">
        <v>11860</v>
      </c>
    </row>
    <row r="25" ht="12.75">
      <c r="F25">
        <v>12190</v>
      </c>
    </row>
    <row r="26" ht="12.75">
      <c r="F26">
        <v>12550</v>
      </c>
    </row>
    <row r="27" ht="12.75">
      <c r="F27">
        <v>12910</v>
      </c>
    </row>
    <row r="28" ht="12.75">
      <c r="F28">
        <v>13270</v>
      </c>
    </row>
    <row r="29" ht="12.75">
      <c r="F29">
        <v>13660</v>
      </c>
    </row>
    <row r="30" ht="12.75">
      <c r="F30">
        <v>14050</v>
      </c>
    </row>
    <row r="31" ht="12.75">
      <c r="F31">
        <v>14440</v>
      </c>
    </row>
    <row r="32" ht="12.75">
      <c r="F32">
        <v>14860</v>
      </c>
    </row>
    <row r="33" ht="12.75">
      <c r="F33">
        <v>15280</v>
      </c>
    </row>
    <row r="34" ht="12.75">
      <c r="F34">
        <v>15700</v>
      </c>
    </row>
    <row r="35" ht="12.75">
      <c r="F35">
        <v>16150</v>
      </c>
    </row>
    <row r="36" ht="12.75">
      <c r="F36">
        <v>16600</v>
      </c>
    </row>
    <row r="37" ht="12.75">
      <c r="F37">
        <v>17050</v>
      </c>
    </row>
    <row r="38" ht="12.75">
      <c r="F38">
        <v>17540</v>
      </c>
    </row>
    <row r="39" ht="12.75">
      <c r="F39">
        <v>18030</v>
      </c>
    </row>
    <row r="40" ht="12.75">
      <c r="F40">
        <v>18520</v>
      </c>
    </row>
    <row r="41" ht="12.75">
      <c r="F41">
        <v>19050</v>
      </c>
    </row>
    <row r="42" ht="12.75">
      <c r="F42">
        <v>19580</v>
      </c>
    </row>
    <row r="43" ht="12.75">
      <c r="F43">
        <v>20110</v>
      </c>
    </row>
    <row r="44" ht="12.75">
      <c r="F44">
        <v>20680</v>
      </c>
    </row>
    <row r="45" ht="12.75">
      <c r="F45">
        <v>21250</v>
      </c>
    </row>
    <row r="46" ht="12.75">
      <c r="F46">
        <v>21820</v>
      </c>
    </row>
    <row r="47" ht="12.75">
      <c r="F47">
        <v>22430</v>
      </c>
    </row>
    <row r="48" ht="12.75">
      <c r="F48">
        <v>23040</v>
      </c>
    </row>
    <row r="49" ht="12.75">
      <c r="F49">
        <v>23650</v>
      </c>
    </row>
    <row r="50" ht="12.75">
      <c r="F50">
        <v>24300</v>
      </c>
    </row>
    <row r="51" ht="12.75">
      <c r="F51">
        <v>24950</v>
      </c>
    </row>
    <row r="52" ht="12.75">
      <c r="F52">
        <v>25600</v>
      </c>
    </row>
    <row r="53" ht="12.75">
      <c r="F53">
        <v>26300</v>
      </c>
    </row>
    <row r="54" ht="12.75">
      <c r="F54">
        <v>27000</v>
      </c>
    </row>
    <row r="55" ht="12.75">
      <c r="F55">
        <v>27700</v>
      </c>
    </row>
    <row r="56" ht="12.75">
      <c r="F56">
        <v>28450</v>
      </c>
    </row>
    <row r="57" ht="12.75">
      <c r="F57">
        <v>29200</v>
      </c>
    </row>
    <row r="58" ht="12.75">
      <c r="F58">
        <v>29950</v>
      </c>
    </row>
    <row r="59" ht="12.75">
      <c r="F59">
        <v>30750</v>
      </c>
    </row>
    <row r="60" ht="12.75">
      <c r="F60">
        <v>31550</v>
      </c>
    </row>
    <row r="61" ht="12.75">
      <c r="F61">
        <v>32350</v>
      </c>
    </row>
    <row r="62" ht="12.75">
      <c r="F62">
        <v>33200</v>
      </c>
    </row>
    <row r="63" ht="12.75">
      <c r="F63">
        <v>34050</v>
      </c>
    </row>
    <row r="64" ht="12.75">
      <c r="F64">
        <v>34900</v>
      </c>
    </row>
    <row r="65" ht="12.75">
      <c r="F65">
        <v>35800</v>
      </c>
    </row>
    <row r="66" ht="12.75">
      <c r="F66">
        <v>36700</v>
      </c>
    </row>
    <row r="67" ht="12.75">
      <c r="F67">
        <v>37600</v>
      </c>
    </row>
    <row r="68" ht="12.75">
      <c r="F68">
        <v>38570</v>
      </c>
    </row>
    <row r="69" ht="12.75">
      <c r="F69">
        <v>39540</v>
      </c>
    </row>
    <row r="70" ht="12.75">
      <c r="F70">
        <v>40510</v>
      </c>
    </row>
    <row r="71" ht="12.75">
      <c r="F71">
        <v>41550</v>
      </c>
    </row>
    <row r="72" ht="12.75">
      <c r="F72">
        <v>42590</v>
      </c>
    </row>
    <row r="73" ht="12.75">
      <c r="F73">
        <v>43630</v>
      </c>
    </row>
    <row r="74" ht="12.75">
      <c r="F74">
        <v>44740</v>
      </c>
    </row>
    <row r="75" ht="12.75">
      <c r="F75">
        <v>45850</v>
      </c>
    </row>
    <row r="76" ht="12.75">
      <c r="F76">
        <v>46960</v>
      </c>
    </row>
    <row r="77" ht="12.75">
      <c r="F77">
        <v>48160</v>
      </c>
    </row>
    <row r="78" ht="12.75">
      <c r="F78">
        <v>49360</v>
      </c>
    </row>
    <row r="79" ht="12.75">
      <c r="F79">
        <v>50560</v>
      </c>
    </row>
    <row r="80" ht="12.75">
      <c r="F80">
        <v>51760</v>
      </c>
    </row>
    <row r="81" ht="12.75">
      <c r="F81">
        <v>53060</v>
      </c>
    </row>
    <row r="82" ht="12.75">
      <c r="F82">
        <v>54360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O13"/>
  <sheetViews>
    <sheetView showGridLines="0" zoomScalePageLayoutView="0" workbookViewId="0" topLeftCell="A7">
      <selection activeCell="G14" sqref="G12:G14"/>
    </sheetView>
  </sheetViews>
  <sheetFormatPr defaultColWidth="9.140625" defaultRowHeight="12.75"/>
  <cols>
    <col min="3" max="3" width="34.00390625" style="0" customWidth="1"/>
    <col min="4" max="4" width="12.7109375" style="0" customWidth="1"/>
    <col min="5" max="5" width="14.28125" style="0" customWidth="1"/>
    <col min="6" max="6" width="16.8515625" style="0" customWidth="1"/>
    <col min="7" max="7" width="13.7109375" style="0" customWidth="1"/>
    <col min="10" max="10" width="0" style="0" hidden="1" customWidth="1"/>
    <col min="11" max="11" width="12.7109375" style="0" bestFit="1" customWidth="1"/>
    <col min="15" max="15" width="14.28125" style="0" customWidth="1"/>
  </cols>
  <sheetData>
    <row r="1" spans="1:7" ht="30">
      <c r="A1" s="626" t="s">
        <v>508</v>
      </c>
      <c r="B1" s="626"/>
      <c r="C1" s="626"/>
      <c r="D1" s="626"/>
      <c r="E1" s="626"/>
      <c r="F1" s="626"/>
      <c r="G1" s="88" t="s">
        <v>510</v>
      </c>
    </row>
    <row r="2" spans="1:10" ht="45" customHeight="1">
      <c r="A2" s="627" t="s">
        <v>509</v>
      </c>
      <c r="B2" s="627"/>
      <c r="C2" s="627"/>
      <c r="D2" s="106">
        <v>1</v>
      </c>
      <c r="E2" s="106">
        <v>4</v>
      </c>
      <c r="F2" s="106">
        <v>1958</v>
      </c>
      <c r="G2" s="89" t="str">
        <f>IF(AND(D2&lt;=31),"O.K.",IF(AND(D2&gt;31),"WRONG ENTRY"))</f>
        <v>O.K.</v>
      </c>
      <c r="J2" s="1">
        <f>COUNTIF(D2:E2,"1")</f>
        <v>1</v>
      </c>
    </row>
    <row r="3" spans="1:6" ht="27.75">
      <c r="A3" s="628" t="s">
        <v>0</v>
      </c>
      <c r="B3" s="628"/>
      <c r="C3" s="628"/>
      <c r="D3" s="107" t="str">
        <f>IF(AND(E3=1),"31",IF(AND(E3=3),"31",IF(AND(E3=5),"31",IF(AND(E3=7),"31",IF(AND(E3=8),"31",IF(AND(E3=10),"31",IF(AND(E3=12),"31",IF((E3=2),"28","30"))))))))</f>
        <v>31</v>
      </c>
      <c r="E3" s="107">
        <f>IF(AND(D2&gt;1,E2&gt;=1),E2,IF(AND(D2=1,E2&gt;=2),E2-1,IF(AND(D2=1,E2=1),E2+11,IF(AND(D2&gt;=31),))))</f>
        <v>3</v>
      </c>
      <c r="F3" s="107">
        <f>IF(J2=2,SUM(F2+57),F2+58)</f>
        <v>2016</v>
      </c>
    </row>
    <row r="4" spans="1:7" ht="35.25" customHeight="1">
      <c r="A4" s="629" t="s">
        <v>497</v>
      </c>
      <c r="B4" s="629"/>
      <c r="C4" s="629"/>
      <c r="D4" s="629"/>
      <c r="E4" s="629"/>
      <c r="F4" s="629"/>
      <c r="G4" s="629"/>
    </row>
    <row r="5" spans="1:6" ht="26.25">
      <c r="A5" s="630" t="s">
        <v>498</v>
      </c>
      <c r="B5" s="630"/>
      <c r="C5" s="71">
        <v>2007</v>
      </c>
      <c r="D5" s="72" t="s">
        <v>499</v>
      </c>
      <c r="E5" s="72" t="s">
        <v>500</v>
      </c>
      <c r="F5" s="72" t="s">
        <v>498</v>
      </c>
    </row>
    <row r="6" spans="1:6" s="76" customFormat="1" ht="45" customHeight="1">
      <c r="A6" s="73" t="s">
        <v>501</v>
      </c>
      <c r="B6" s="74"/>
      <c r="C6" s="75"/>
      <c r="D6" s="108">
        <v>31</v>
      </c>
      <c r="E6" s="108">
        <v>8</v>
      </c>
      <c r="F6" s="108">
        <f>C5</f>
        <v>2007</v>
      </c>
    </row>
    <row r="7" spans="1:7" s="76" customFormat="1" ht="45" customHeight="1">
      <c r="A7" s="77" t="s">
        <v>502</v>
      </c>
      <c r="B7" s="78"/>
      <c r="C7" s="79"/>
      <c r="D7" s="109">
        <v>31</v>
      </c>
      <c r="E7" s="109">
        <v>12</v>
      </c>
      <c r="F7" s="109">
        <v>1994</v>
      </c>
      <c r="G7" s="90" t="str">
        <f>IF(AND(D7&lt;=31,E7&lt;=12),"O.K.",IF(AND(D7&gt;31,E7&gt;12),"WRONG ENTRY"))</f>
        <v>O.K.</v>
      </c>
    </row>
    <row r="8" spans="1:7" s="76" customFormat="1" ht="45" customHeight="1">
      <c r="A8" s="80" t="s">
        <v>503</v>
      </c>
      <c r="B8" s="81"/>
      <c r="C8" s="82"/>
      <c r="D8" s="83">
        <f>IF(AND(D6&gt;=D7),D6-D7,IF(AND(D6&lt;D7),D6+30-D7))</f>
        <v>0</v>
      </c>
      <c r="E8" s="83">
        <f>IF(AND(E6&gt;=E7),E6-E7,IF(AND(E6&lt;E7),E6+12-E7))</f>
        <v>8</v>
      </c>
      <c r="F8" s="83">
        <f>IF(AND(E6&gt;=E7),F6-F7,IF(AND(E6&lt;E7),F6-1-F7))</f>
        <v>12</v>
      </c>
      <c r="G8" s="91" t="str">
        <f>IF(AND(F8&gt;=14),"O.K.",IF(AND(F8&lt;14),"UNDER AGE"))</f>
        <v>UNDER AGE</v>
      </c>
    </row>
    <row r="9" spans="1:6" s="76" customFormat="1" ht="36" customHeight="1">
      <c r="A9" s="631" t="s">
        <v>504</v>
      </c>
      <c r="B9" s="631"/>
      <c r="C9" s="631"/>
      <c r="D9" s="631"/>
      <c r="E9" s="631"/>
      <c r="F9" s="631"/>
    </row>
    <row r="10" spans="4:6" ht="23.25">
      <c r="D10" s="84" t="s">
        <v>499</v>
      </c>
      <c r="E10" s="84" t="s">
        <v>500</v>
      </c>
      <c r="F10" s="84" t="s">
        <v>498</v>
      </c>
    </row>
    <row r="11" spans="1:15" ht="44.25" customHeight="1">
      <c r="A11" s="623" t="s">
        <v>505</v>
      </c>
      <c r="B11" s="623"/>
      <c r="C11" s="623"/>
      <c r="D11" s="110">
        <v>31</v>
      </c>
      <c r="E11" s="110">
        <v>12</v>
      </c>
      <c r="F11" s="110">
        <v>2010</v>
      </c>
      <c r="M11" s="85">
        <v>30</v>
      </c>
      <c r="N11" s="85">
        <v>6</v>
      </c>
      <c r="O11" s="85">
        <v>2008</v>
      </c>
    </row>
    <row r="12" spans="1:15" ht="48" customHeight="1">
      <c r="A12" s="624" t="s">
        <v>506</v>
      </c>
      <c r="B12" s="624"/>
      <c r="C12" s="624"/>
      <c r="D12" s="111">
        <v>1</v>
      </c>
      <c r="E12" s="111">
        <v>4</v>
      </c>
      <c r="F12" s="111">
        <v>1958</v>
      </c>
      <c r="M12" s="86">
        <v>5</v>
      </c>
      <c r="N12" s="86">
        <v>2</v>
      </c>
      <c r="O12" s="86">
        <v>1980</v>
      </c>
    </row>
    <row r="13" spans="1:15" ht="45.75" customHeight="1">
      <c r="A13" s="625" t="s">
        <v>507</v>
      </c>
      <c r="B13" s="625"/>
      <c r="C13" s="625"/>
      <c r="D13" s="112">
        <f>IF(AND(D11&gt;=D12),D11-D12,IF(AND(D11&lt;D12),D11+30-D12))</f>
        <v>30</v>
      </c>
      <c r="E13" s="112">
        <f>IF(AND(D11&gt;=D12,E11&gt;=E12),E11-E12,IF(AND(D11&gt;=D12,E11&lt;E12),E11+12-E12,IF(AND(D11&lt;D12,E11&lt;=E12),E11+11-E12,IF(AND(D11&lt;D12,E12=E11-1),E11-1-E12,IF(AND(D11&lt;D12,E11&gt;E12),E11-1-E12)))))</f>
        <v>8</v>
      </c>
      <c r="F13" s="112">
        <f>IF(AND(D11&gt;=D12,E11&gt;=E12),F11-F12,IF(AND(E11-1=E12),F11-1-F12,IF(AND(D11&lt;=D12,E11&lt;=E12),F11-1-F12,IF(AND(D11&gt;D12,E11&lt;E12),F11-1-F12,IF(AND(D11&lt;D12,E11&gt;E12),F11-F12)))))</f>
        <v>52</v>
      </c>
      <c r="M13" s="87">
        <f>IF(AND(M11&gt;=M12),M11-M12,IF(AND(M11&lt;M12),M11+30-M12))</f>
        <v>25</v>
      </c>
      <c r="N13" s="87">
        <f>IF(AND(M11&gt;=M12,N11&gt;=N12),N11-N12,IF(AND(M11&gt;=M12,N11&lt;N12),N11+12-N12,IF(AND(M11&lt;M12,N11&lt;=N12),N11+11-N12,IF(AND(M11&lt;M12,N12=N11-1),N11-1-N12,IF(AND(M11&lt;M12,N11&gt;N12),N11-1-N12)))))</f>
        <v>4</v>
      </c>
      <c r="O13" s="87">
        <f>IF(AND(M11&gt;=M12,N11&gt;=N12),O11-O12,IF(AND(N11-1=N12),O11-1-O12,IF(AND(M11&lt;=M12,N11&lt;=N12),O11-1-O12,IF(AND(M11&gt;M12,N11&lt;N12),O11-1-O12,IF(AND(M11&lt;M12,N11&gt;N12),O11-O12)))))</f>
        <v>28</v>
      </c>
    </row>
    <row r="14" ht="26.25" customHeight="1"/>
    <row r="15" ht="36" customHeight="1"/>
    <row r="16" ht="37.5" customHeight="1"/>
  </sheetData>
  <sheetProtection/>
  <mergeCells count="9">
    <mergeCell ref="A11:C11"/>
    <mergeCell ref="A12:C12"/>
    <mergeCell ref="A13:C13"/>
    <mergeCell ref="A1:F1"/>
    <mergeCell ref="A2:C2"/>
    <mergeCell ref="A3:C3"/>
    <mergeCell ref="A4:G4"/>
    <mergeCell ref="A5:B5"/>
    <mergeCell ref="A9:F9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NARENDER RAO</dc:creator>
  <cp:keywords/>
  <dc:description/>
  <cp:lastModifiedBy>M6&amp;M7 Sections</cp:lastModifiedBy>
  <cp:lastPrinted>2011-02-03T14:51:36Z</cp:lastPrinted>
  <dcterms:created xsi:type="dcterms:W3CDTF">2007-03-18T00:49:31Z</dcterms:created>
  <dcterms:modified xsi:type="dcterms:W3CDTF">2013-04-20T11:58:14Z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